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8235" activeTab="0"/>
  </bookViews>
  <sheets>
    <sheet name="1. Results" sheetId="1" r:id="rId1"/>
    <sheet name="2. Revenues" sheetId="2" r:id="rId2"/>
    <sheet name="3. Cost" sheetId="3" r:id="rId3"/>
    <sheet name="4. Subscribers" sheetId="4" r:id="rId4"/>
    <sheet name="5. FDC 2011 BUDGET" sheetId="5" r:id="rId5"/>
    <sheet name="6. LRIC 2011 BUDGET" sheetId="6" r:id="rId6"/>
    <sheet name="7. Backhaul" sheetId="7" r:id="rId7"/>
  </sheets>
  <externalReferences>
    <externalReference r:id="rId10"/>
    <externalReference r:id="rId11"/>
    <externalReference r:id="rId12"/>
  </externalReferences>
  <definedNames>
    <definedName name="Contetion_rate">#REF!</definedName>
    <definedName name="Cyta_Subscribers_2006" localSheetId="0">#REF!</definedName>
    <definedName name="Cyta_Subscribers_2006" localSheetId="2">#REF!</definedName>
    <definedName name="Cyta_Subscribers_2006">#REF!</definedName>
    <definedName name="Cyta_subscribers_2007">#REF!</definedName>
    <definedName name="WACC">#REF!</definedName>
    <definedName name="Workbook.Author">#REF!</definedName>
    <definedName name="Workbook.Authors_Email_Address">#REF!</definedName>
    <definedName name="Workbook.Objective">#REF!</definedName>
    <definedName name="Workbook.Status">#REF!</definedName>
    <definedName name="Workbook.Title">#REF!</definedName>
    <definedName name="Workbook.Version">#REF!</definedName>
  </definedNames>
  <calcPr fullCalcOnLoad="1"/>
</workbook>
</file>

<file path=xl/comments3.xml><?xml version="1.0" encoding="utf-8"?>
<comments xmlns="http://schemas.openxmlformats.org/spreadsheetml/2006/main">
  <authors>
    <author> </author>
  </authors>
  <commentList>
    <comment ref="C2" authorId="0">
      <text>
        <r>
          <rPr>
            <b/>
            <sz val="8"/>
            <rFont val="Tahoma"/>
            <family val="2"/>
          </rPr>
          <t xml:space="preserve"> Source: CYTA Costing System - ReRun - R40
</t>
        </r>
      </text>
    </comment>
    <comment ref="D2" authorId="0">
      <text>
        <r>
          <rPr>
            <b/>
            <sz val="8"/>
            <rFont val="Tahoma"/>
            <family val="2"/>
          </rPr>
          <t xml:space="preserve"> Source: CYTA Costing System - ReRun - R40</t>
        </r>
      </text>
    </comment>
  </commentList>
</comments>
</file>

<file path=xl/comments4.xml><?xml version="1.0" encoding="utf-8"?>
<comments xmlns="http://schemas.openxmlformats.org/spreadsheetml/2006/main">
  <authors>
    <author> </author>
  </authors>
  <commentList>
    <comment ref="F4" authorId="0">
      <text>
        <r>
          <rPr>
            <b/>
            <sz val="8"/>
            <rFont val="Tahoma"/>
            <family val="2"/>
          </rPr>
          <t>Estimation based upon CYTA Data
2X of the Net increase from 2010 to 2011 i.e. 140,000 2010 to 152,000 2011</t>
        </r>
        <r>
          <rPr>
            <sz val="8"/>
            <rFont val="Tahoma"/>
            <family val="2"/>
          </rPr>
          <t xml:space="preserve">
</t>
        </r>
      </text>
    </comment>
    <comment ref="F9" authorId="0">
      <text>
        <r>
          <rPr>
            <b/>
            <sz val="8"/>
            <rFont val="Tahoma"/>
            <family val="2"/>
          </rPr>
          <t>2X of the Net increase from 2010 to 2011 i.e. 140,000 2010 to 152,000 2011 with a ration for 80 to 20 as per cyta data</t>
        </r>
        <r>
          <rPr>
            <sz val="8"/>
            <rFont val="Tahoma"/>
            <family val="2"/>
          </rPr>
          <t xml:space="preserve">
</t>
        </r>
      </text>
    </comment>
  </commentList>
</comments>
</file>

<file path=xl/sharedStrings.xml><?xml version="1.0" encoding="utf-8"?>
<sst xmlns="http://schemas.openxmlformats.org/spreadsheetml/2006/main" count="761" uniqueCount="627">
  <si>
    <t>Revenue</t>
  </si>
  <si>
    <t>Cost</t>
  </si>
  <si>
    <t>900-PR 02</t>
  </si>
  <si>
    <t>Telephony Subscription</t>
  </si>
  <si>
    <t>WLR - PSTN Subscription</t>
  </si>
  <si>
    <t>WACC</t>
  </si>
  <si>
    <t>Σύνολο</t>
  </si>
  <si>
    <t>Νέες Συνδέσεις</t>
  </si>
  <si>
    <t>Τέλος Μηνιαίας Συνδρομής</t>
  </si>
  <si>
    <t>OPEX</t>
  </si>
  <si>
    <t>CAPEX</t>
  </si>
  <si>
    <t>Cost of Capital</t>
  </si>
  <si>
    <t>Συνολικά</t>
  </si>
  <si>
    <t>Service</t>
  </si>
  <si>
    <t>COLOCATION</t>
  </si>
  <si>
    <t>ΣΥΝΟΛΙΚΟ ΚΟΣΤΟΣ ΣΥΝΔΡΟΜΗΣ DSL</t>
  </si>
  <si>
    <t xml:space="preserve"> (μείον υπόλοιπο δίκτυο)</t>
  </si>
  <si>
    <t>ΛΕΙΤΟΥΡΓΙΚΟ ΚΟΣΤΟΣ</t>
  </si>
  <si>
    <t>€</t>
  </si>
  <si>
    <t>Εξυπηρέτηση Πελατών</t>
  </si>
  <si>
    <t>Στοιχεία Δικτύου</t>
  </si>
  <si>
    <t>Άλλα</t>
  </si>
  <si>
    <t>Άλλα Έξοδα</t>
  </si>
  <si>
    <t>Διαφημίσεις</t>
  </si>
  <si>
    <t>Διοικητικά Έξοδα</t>
  </si>
  <si>
    <t>Γενικά Έξοδα</t>
  </si>
  <si>
    <t>ΚΟΣΤΟΣ ΚΕΦΑΛΑΙΟΥ</t>
  </si>
  <si>
    <t>Package (1and 2 line)</t>
  </si>
  <si>
    <t>Monthly subscription fee</t>
  </si>
  <si>
    <t>Product</t>
  </si>
  <si>
    <t>Limit of minutes</t>
  </si>
  <si>
    <t>Cost of call</t>
  </si>
  <si>
    <t>Total</t>
  </si>
  <si>
    <t xml:space="preserve">Profit Margin </t>
  </si>
  <si>
    <t xml:space="preserve"> LLU adjusted price</t>
  </si>
  <si>
    <t>Adjusted LLU cost</t>
  </si>
  <si>
    <t>DSL access</t>
  </si>
  <si>
    <t>DSL access Connection</t>
  </si>
  <si>
    <t>Customers at the end of 2011</t>
  </si>
  <si>
    <t>Ενισχυμένη ταχύτητα αποστολής</t>
  </si>
  <si>
    <t>Average customers  2012</t>
  </si>
  <si>
    <t>DSL ACCESS</t>
  </si>
  <si>
    <t>ΠΡΑΓΜΑΤΙΚΑ ΑΠΟΤΕΛΕΣΜΑΤΑ 2010 (R90)</t>
  </si>
  <si>
    <t>ΣΗΜΕΙΟ 2</t>
  </si>
  <si>
    <t>extra VC</t>
  </si>
  <si>
    <t>ΕΤΑΙΡΙΚΟ ΛΙΑΝΙΚΟ ΚΟΣΤΟΣ ΩΣ % ΤΟΥ TOTAL</t>
  </si>
  <si>
    <t xml:space="preserve"> (μείον ΑΤΜ &amp; BRAS)</t>
  </si>
  <si>
    <t>Παροχή Πληροφοριών και Κέντρο Τηλεξυπηρέτησης</t>
  </si>
  <si>
    <t xml:space="preserve">Χειρισμός Παραπόνων </t>
  </si>
  <si>
    <t>Διαφημίσεις στον Χρυσό Οδηγό</t>
  </si>
  <si>
    <t>Τιμολόγηση</t>
  </si>
  <si>
    <t>Υποστήριξη επιχειρηματικών πελατών</t>
  </si>
  <si>
    <t>Έλεγχος &amp; Επιδιόρθωση Βλαβών</t>
  </si>
  <si>
    <t>Τερματικά ADSL</t>
  </si>
  <si>
    <t>Εξοπλισμός DSLAM</t>
  </si>
  <si>
    <t>Εξοπλισμός  BRAS</t>
  </si>
  <si>
    <t xml:space="preserve">Εξοπλισμός DSL access </t>
  </si>
  <si>
    <t>Δίκτυο ATM</t>
  </si>
  <si>
    <t>IP Network</t>
  </si>
  <si>
    <t>Πλατφόρμες Σύγκλισης</t>
  </si>
  <si>
    <t>ΣΥΝΟΛΙΚΟ ΛΕΙΤΟΥΡΓΙΚΟ ΚΟΣΤΟΣ</t>
  </si>
  <si>
    <t>ΣΥΝΟΛΙΚΟ ΚΟΣΤΟΣ ΚΕΦΑΛΑΙΟΥ</t>
  </si>
  <si>
    <t xml:space="preserve">ΣΥΝΟΛΙΚΟ ΚΟΣΤΟΣ </t>
  </si>
  <si>
    <t>900-PR 63</t>
  </si>
  <si>
    <t>Grand Total</t>
  </si>
  <si>
    <t>Έσοδα 2012</t>
  </si>
  <si>
    <t>Model ID: 98</t>
  </si>
  <si>
    <t>BUDGET 2011-FDC (Efficiency adj+New PSTN Cust)</t>
  </si>
  <si>
    <t>2011</t>
  </si>
  <si>
    <t>EURO</t>
  </si>
  <si>
    <t>Description</t>
  </si>
  <si>
    <t>Costs</t>
  </si>
  <si>
    <t>Capital Employed</t>
  </si>
  <si>
    <t>Econom. Cost</t>
  </si>
  <si>
    <t>Profit</t>
  </si>
  <si>
    <t>Volumes</t>
  </si>
  <si>
    <t>Unit Cost</t>
  </si>
  <si>
    <t>900-PR 01</t>
  </si>
  <si>
    <t>PSTN Connections &amp;Transfers</t>
  </si>
  <si>
    <t>900-PR 02.1</t>
  </si>
  <si>
    <t>Teleph Facilities (PSTN&amp;ISDN)</t>
  </si>
  <si>
    <t>900-PR 02.2</t>
  </si>
  <si>
    <t>Name Directory</t>
  </si>
  <si>
    <t>900-PR 03</t>
  </si>
  <si>
    <t>Fixed National Calls</t>
  </si>
  <si>
    <t>900-PR 03.11</t>
  </si>
  <si>
    <t>Calls to IN Services</t>
  </si>
  <si>
    <t>900-PR 04.7</t>
  </si>
  <si>
    <t>Fixed - VM GSM</t>
  </si>
  <si>
    <t>900-PR 05</t>
  </si>
  <si>
    <t>Inter.Outgoing Calls: National</t>
  </si>
  <si>
    <t>900-PR 05.1</t>
  </si>
  <si>
    <t>Inter.Incoming to Fixed:Natio.</t>
  </si>
  <si>
    <t>900-PR 06-FIX</t>
  </si>
  <si>
    <t>Tel.Int.Calls:Inter.Port.Fixed</t>
  </si>
  <si>
    <t>900-PR 06-MOB</t>
  </si>
  <si>
    <t>Tel.Int.Calls:Inte.Port.Mobile</t>
  </si>
  <si>
    <t>900-PR 07</t>
  </si>
  <si>
    <t>International Transit</t>
  </si>
  <si>
    <t>900-PR 08</t>
  </si>
  <si>
    <t>Payphones</t>
  </si>
  <si>
    <t>900-PR 09</t>
  </si>
  <si>
    <t>Operators Services : 11892</t>
  </si>
  <si>
    <t>900-PR 11</t>
  </si>
  <si>
    <t>Operators Services : Internat</t>
  </si>
  <si>
    <t>900-PR 17</t>
  </si>
  <si>
    <t>GSM Postpaid : Connection</t>
  </si>
  <si>
    <t>900-PR 19</t>
  </si>
  <si>
    <t>GSM:Postpaid to Mobile in-net</t>
  </si>
  <si>
    <t>900-PR 19.4</t>
  </si>
  <si>
    <t>GSM - SMS</t>
  </si>
  <si>
    <t>900-PR 19.5</t>
  </si>
  <si>
    <t>GSM - cybee</t>
  </si>
  <si>
    <t>900-PR 19.6</t>
  </si>
  <si>
    <t>GSM - MMS</t>
  </si>
  <si>
    <t>900-PR 19.7</t>
  </si>
  <si>
    <t>GSM - GPRS</t>
  </si>
  <si>
    <t>900-PR 19.8</t>
  </si>
  <si>
    <t>GSM - Vodafone Live</t>
  </si>
  <si>
    <t>900-PR 22</t>
  </si>
  <si>
    <t>Cytapac</t>
  </si>
  <si>
    <t>900-PR 23</t>
  </si>
  <si>
    <t>Telex</t>
  </si>
  <si>
    <t>900-PR 24</t>
  </si>
  <si>
    <t>Telegraphy</t>
  </si>
  <si>
    <t>900-PR 25.1</t>
  </si>
  <si>
    <t>Fixed to Audiotex Service</t>
  </si>
  <si>
    <t>900-PR 29</t>
  </si>
  <si>
    <t>Cytanet</t>
  </si>
  <si>
    <t>900-PR 29.1</t>
  </si>
  <si>
    <t>Fixed to Internet</t>
  </si>
  <si>
    <t>900-PR 29.2</t>
  </si>
  <si>
    <t>NetAccess</t>
  </si>
  <si>
    <t>900-PR 30.09</t>
  </si>
  <si>
    <t>CONNECTION&amp;TRANSFERS ISDN BRA</t>
  </si>
  <si>
    <t>900-PR 30.10</t>
  </si>
  <si>
    <t>SUBSCRIPTION ISDN BRA</t>
  </si>
  <si>
    <t>900-PR 30.11</t>
  </si>
  <si>
    <t>CONNECTION&amp;TRANSFERS ISDN PRA</t>
  </si>
  <si>
    <t>900-PR 30.12</t>
  </si>
  <si>
    <t>SUBSCRIPTION ISDN PRA</t>
  </si>
  <si>
    <t>900-PR 31</t>
  </si>
  <si>
    <t>Radiomaritime (Operator Serv</t>
  </si>
  <si>
    <t>900-PR 32</t>
  </si>
  <si>
    <t>Other (Incl Radio Stns,Gov.</t>
  </si>
  <si>
    <t>900-PR 34</t>
  </si>
  <si>
    <t>Civil Aviation</t>
  </si>
  <si>
    <t>900-PR 36</t>
  </si>
  <si>
    <t>Paging Subscription</t>
  </si>
  <si>
    <t>900-PR 37</t>
  </si>
  <si>
    <t>Paging - Calls to Paging</t>
  </si>
  <si>
    <t>900-PR 40</t>
  </si>
  <si>
    <t>BusinessLink</t>
  </si>
  <si>
    <t>900-PR 40.1</t>
  </si>
  <si>
    <t>BusinessConnect</t>
  </si>
  <si>
    <t>900-PR 40.2</t>
  </si>
  <si>
    <t>VoIP International</t>
  </si>
  <si>
    <t>900-PR 40.3</t>
  </si>
  <si>
    <t>SpaceWay/TelePort/VideoSelect</t>
  </si>
  <si>
    <t>900-PR 41</t>
  </si>
  <si>
    <t>A.T.M.</t>
  </si>
  <si>
    <t>900-PR 41.2</t>
  </si>
  <si>
    <t>ATM Access &gt; 2MBs</t>
  </si>
  <si>
    <t>900-PR 41.4</t>
  </si>
  <si>
    <t>ATM MPLS</t>
  </si>
  <si>
    <t>900-PR 41.5</t>
  </si>
  <si>
    <t>FR Access 64/128 Kbps</t>
  </si>
  <si>
    <t>900-PR 41.6</t>
  </si>
  <si>
    <t>FR Access 256/512 Kbps</t>
  </si>
  <si>
    <t>900-PR 41.7</t>
  </si>
  <si>
    <t>FR Access 1024 Kbps-2 Mbps</t>
  </si>
  <si>
    <t>900-PR 41.8</t>
  </si>
  <si>
    <t>ATM Reporting Tool</t>
  </si>
  <si>
    <t>900-PR 45</t>
  </si>
  <si>
    <t>Yellow Pages</t>
  </si>
  <si>
    <t>900-PR 46.2</t>
  </si>
  <si>
    <t>Invest. Internat. Subsidiary</t>
  </si>
  <si>
    <t>900-PR 46.3</t>
  </si>
  <si>
    <t>CableWay</t>
  </si>
  <si>
    <t>900-PR 48</t>
  </si>
  <si>
    <t>GSM soeasy Connection</t>
  </si>
  <si>
    <t>900-PR 48.12</t>
  </si>
  <si>
    <t>GSM: Soeasy to Mobile in-net</t>
  </si>
  <si>
    <t>900-PR 50</t>
  </si>
  <si>
    <t>Terminal Eqpt for Resale</t>
  </si>
  <si>
    <t>900-PR 51</t>
  </si>
  <si>
    <t>DSL Access - Profitable</t>
  </si>
  <si>
    <t>900-PR 51.1</t>
  </si>
  <si>
    <t>DSL Access - Unprofitable</t>
  </si>
  <si>
    <t>900-PR 52</t>
  </si>
  <si>
    <t>DSL Access Connection</t>
  </si>
  <si>
    <t>900-PR 54</t>
  </si>
  <si>
    <t>Cytavision</t>
  </si>
  <si>
    <t>900-PR 56</t>
  </si>
  <si>
    <t>Termination to Areeba</t>
  </si>
  <si>
    <t>900-PR 56.1</t>
  </si>
  <si>
    <t>Termination to OLOs</t>
  </si>
  <si>
    <t>900-PR 57</t>
  </si>
  <si>
    <t>CableAccess</t>
  </si>
  <si>
    <t>900-PR 58</t>
  </si>
  <si>
    <t>Teleconferencing</t>
  </si>
  <si>
    <t>900-PR 60.02</t>
  </si>
  <si>
    <t>Audiotex Termination</t>
  </si>
  <si>
    <t>900-PR 60.03</t>
  </si>
  <si>
    <t>Termination to IN Services</t>
  </si>
  <si>
    <t>900-PR 60.05</t>
  </si>
  <si>
    <t>Termination to 11892</t>
  </si>
  <si>
    <t>900-PR 60.06-INT</t>
  </si>
  <si>
    <t>CYTA GSM(postpaid)-Origin-INTL</t>
  </si>
  <si>
    <t>900-PR 60.06-NAT</t>
  </si>
  <si>
    <t>CYTA GSM (postpaid)-Origin-NAT</t>
  </si>
  <si>
    <t>900-PR 60.07-INT</t>
  </si>
  <si>
    <t>CYTA GSM Term.(po&amp;Soe) - INTL</t>
  </si>
  <si>
    <t>900-PR 60.07-NAT</t>
  </si>
  <si>
    <t>CYTA GSM Term.(post&amp;So) - NAT</t>
  </si>
  <si>
    <t>900-PR 60.08</t>
  </si>
  <si>
    <t>VCM Termination</t>
  </si>
  <si>
    <t>900-PR 60.09</t>
  </si>
  <si>
    <t>Fixed Termination Single Trans</t>
  </si>
  <si>
    <t>900-PR 60.10</t>
  </si>
  <si>
    <t>Fixed Termination Double Trans</t>
  </si>
  <si>
    <t>900-PR 60.11</t>
  </si>
  <si>
    <t>Fixed Transit Single</t>
  </si>
  <si>
    <t>900-PR 60.12</t>
  </si>
  <si>
    <t>Fixed Transit Double</t>
  </si>
  <si>
    <t>900-PR 60.13-INT</t>
  </si>
  <si>
    <t>Soeasy Origination -INTL</t>
  </si>
  <si>
    <t>900-PR 60.13-NAT</t>
  </si>
  <si>
    <t>Soeasy Origination -NAT</t>
  </si>
  <si>
    <t>900-PR 60.14</t>
  </si>
  <si>
    <t>Fixed Termination -Local</t>
  </si>
  <si>
    <t>900-PR 60.16</t>
  </si>
  <si>
    <t>Mobile Carrier Selection</t>
  </si>
  <si>
    <t>900-PR 60.17</t>
  </si>
  <si>
    <t>Fixed Carrier Sel/Presel-LO</t>
  </si>
  <si>
    <t>900-PR 60.18</t>
  </si>
  <si>
    <t>Fixed Carrier Sel/Presel-SO</t>
  </si>
  <si>
    <t>900-PR 60.19</t>
  </si>
  <si>
    <t>Fixed Carrier Sel/Presel-DO</t>
  </si>
  <si>
    <t>900-PR 60.20</t>
  </si>
  <si>
    <t>Local Transit</t>
  </si>
  <si>
    <t>900-PR 60.21</t>
  </si>
  <si>
    <t>Other Serv-Port,Presel,WLR&amp;Bit</t>
  </si>
  <si>
    <t>900-PR 60.22</t>
  </si>
  <si>
    <t>Fixed Origination - Local</t>
  </si>
  <si>
    <t>900-PR 60.23</t>
  </si>
  <si>
    <t>Fixed Origination - Single</t>
  </si>
  <si>
    <t>900-PR 60.24</t>
  </si>
  <si>
    <t>Fixed Origination - Double</t>
  </si>
  <si>
    <t>900-PR 64</t>
  </si>
  <si>
    <t>FMC- New Products</t>
  </si>
  <si>
    <t>900-PR 65</t>
  </si>
  <si>
    <t>IP Future W/H Products</t>
  </si>
  <si>
    <t>900-PR 68</t>
  </si>
  <si>
    <t>Hosted Applications</t>
  </si>
  <si>
    <t>900-PR 70.1.1</t>
  </si>
  <si>
    <t>R- LL Core &lt;64 Kbps 0-5km</t>
  </si>
  <si>
    <t>900-PR 70.1.2</t>
  </si>
  <si>
    <t>R- LL Core &lt;64 Kbps 5-20km</t>
  </si>
  <si>
    <t>900-PR 70.1.3</t>
  </si>
  <si>
    <t>R- LL Core &lt;64 Kbps 20-80km</t>
  </si>
  <si>
    <t>900-PR 70.1.4</t>
  </si>
  <si>
    <t>R- LL Core &lt;64 Kbps &gt;80km</t>
  </si>
  <si>
    <t>900-PR 70.2.1</t>
  </si>
  <si>
    <t>R- LL Core 64-128 Kbps 0-5km</t>
  </si>
  <si>
    <t>900-PR 70.2.2</t>
  </si>
  <si>
    <t>R- LL Core 64-128 Kbps 5-20km</t>
  </si>
  <si>
    <t>900-PR 70.2.3</t>
  </si>
  <si>
    <t>R- LL Core 64-128Kbps 20-80km</t>
  </si>
  <si>
    <t>900-PR 70.2.4</t>
  </si>
  <si>
    <t>R- LL Core 64-128 Kbps&gt;80km</t>
  </si>
  <si>
    <t>900-PR 70.2.6</t>
  </si>
  <si>
    <t>Wh/s- LL Core 64-128 Kbps 0-5</t>
  </si>
  <si>
    <t>900-PR 70.2.7</t>
  </si>
  <si>
    <t>Wh/s- LL Core 64-128 Kbps 5-20</t>
  </si>
  <si>
    <t>900-PR 70.2.8</t>
  </si>
  <si>
    <t>Wh/s- LL Core 64-128Kbps 20-80</t>
  </si>
  <si>
    <t>900-PR 70.3.1</t>
  </si>
  <si>
    <t>R- LL Core 256-960 Kbps0-5km</t>
  </si>
  <si>
    <t>900-PR 70.3.2</t>
  </si>
  <si>
    <t>R- LL Core 256-960 Kbps 5-20km</t>
  </si>
  <si>
    <t>900-PR 70.3.3</t>
  </si>
  <si>
    <t>R-LL Core 256-960 Kbps 20-80km</t>
  </si>
  <si>
    <t>900-PR 70.3.4</t>
  </si>
  <si>
    <t>R- LL Core 256-960 Kbps&gt;80km</t>
  </si>
  <si>
    <t>900-PR 70.3.6</t>
  </si>
  <si>
    <t>Wh/s LL Core 256-960 Kbps0-5km</t>
  </si>
  <si>
    <t>900-PR 70.3.8</t>
  </si>
  <si>
    <t>Wh/sLL Core 256-960 Kbps 20-80</t>
  </si>
  <si>
    <t>900-PR 70.4.1</t>
  </si>
  <si>
    <t>R- LL Core 1-2 Mbps 0-5km</t>
  </si>
  <si>
    <t>900-PR 70.4.2</t>
  </si>
  <si>
    <t>R- LL Core 1-2 Mbps 5-20km</t>
  </si>
  <si>
    <t>900-PR 70.4.3</t>
  </si>
  <si>
    <t>R- LL Core 1-2 Mbps 20-80km</t>
  </si>
  <si>
    <t>900-PR 70.4.4</t>
  </si>
  <si>
    <t>R- LL Core 1-2 Mbps &gt;80km</t>
  </si>
  <si>
    <t>900-PR 70.4.6</t>
  </si>
  <si>
    <t>Wh/s LL Core 1-2 Mbps 0-5km</t>
  </si>
  <si>
    <t>900-PR 70.4.7</t>
  </si>
  <si>
    <t>Wh/s LL Core 1-2 Mbps 5-20km</t>
  </si>
  <si>
    <t>900-PR 70.4.8</t>
  </si>
  <si>
    <t>Wh/s LL Core 1-2 Mbps 20-80km</t>
  </si>
  <si>
    <t>900-PR 70.4.9</t>
  </si>
  <si>
    <t>Wh/s LL Core 1-2 Mbps &gt;80km</t>
  </si>
  <si>
    <t>900-PR 70.5.2</t>
  </si>
  <si>
    <t>R- LL Core 34-45 Mbps 5-20km</t>
  </si>
  <si>
    <t>900-PR 70.5.3</t>
  </si>
  <si>
    <t>R- LL Core 34-45 Mbps 20-80km</t>
  </si>
  <si>
    <t>900-PR 70.5.6</t>
  </si>
  <si>
    <t>Wh/s LL Core 34-45 Mbps 0-5km</t>
  </si>
  <si>
    <t>900-PR 70.5.7</t>
  </si>
  <si>
    <t>Wh/s LL Core 34-45 Mbps 5-20km</t>
  </si>
  <si>
    <t>900-PR 70.5.8</t>
  </si>
  <si>
    <t>Wh/s LL Core 34-45 Mbp 20-80km</t>
  </si>
  <si>
    <t>900-PR 70.5.9</t>
  </si>
  <si>
    <t>Wh/s LL Core 34-45 Mbps &gt;80km</t>
  </si>
  <si>
    <t>900-PR 70.6.4</t>
  </si>
  <si>
    <t>R- LL Core 155 Mbps  &gt;80km</t>
  </si>
  <si>
    <t>900-PR 70.6.7</t>
  </si>
  <si>
    <t>Wh/s LL Core 155 Mbps  5-20km</t>
  </si>
  <si>
    <t>900-PR 70.6.8</t>
  </si>
  <si>
    <t>Wh/s LL CORE 155 Mbps  20-80</t>
  </si>
  <si>
    <t>900-PR 70.6.9</t>
  </si>
  <si>
    <t>Wh/s LL Core 155 Mbps  &gt;80km</t>
  </si>
  <si>
    <t>900-PR 71</t>
  </si>
  <si>
    <t>Retail LL Connection</t>
  </si>
  <si>
    <t>900-PR 71.1.1</t>
  </si>
  <si>
    <t>R- LL Access &lt;64 Kbps&lt; 800M</t>
  </si>
  <si>
    <t>900-PR 71.1.2</t>
  </si>
  <si>
    <t>R- LL Access &lt;64 Kbps WITH N.S</t>
  </si>
  <si>
    <t>900-PR 71.2.1</t>
  </si>
  <si>
    <t>R- LL Access 64-128 Kbps</t>
  </si>
  <si>
    <t>900-PR 71.2.6</t>
  </si>
  <si>
    <t>Wh/s LL Access 64-128 Kbps</t>
  </si>
  <si>
    <t>900-PR 71.3.1</t>
  </si>
  <si>
    <t>R- LL Access 256 - 768 Kbps</t>
  </si>
  <si>
    <t>900-PR 71.3.6</t>
  </si>
  <si>
    <t>Wh/s LL Access 256 - 768 Kbps</t>
  </si>
  <si>
    <t>900-PR 71.4.1</t>
  </si>
  <si>
    <t>R- LL Access 1-2 Mbps</t>
  </si>
  <si>
    <t>900-PR 71.4.6</t>
  </si>
  <si>
    <t>Wholesale LL Access 1-2 Mbps</t>
  </si>
  <si>
    <t>900-PR 71.5.1</t>
  </si>
  <si>
    <t>R- LL Access 34-45 Mbps</t>
  </si>
  <si>
    <t>900-PR 71.5.6</t>
  </si>
  <si>
    <t>Wholesale LL Access 34-45 Mbps</t>
  </si>
  <si>
    <t>900-PR 71.6.1</t>
  </si>
  <si>
    <t>R- LL Access 155 Mbps</t>
  </si>
  <si>
    <t>900-PR 71.6.6</t>
  </si>
  <si>
    <t>Wholesale LL Access 155 Mbps</t>
  </si>
  <si>
    <t>900-PR 71.7.1</t>
  </si>
  <si>
    <t>R-LL Access 10 Mbps &amp; 100 Mbps</t>
  </si>
  <si>
    <t>900-PR 71.8.1</t>
  </si>
  <si>
    <t>R-LL Access 2.50 -10 Gbps</t>
  </si>
  <si>
    <t>900-PR 72</t>
  </si>
  <si>
    <t>Wholesale LL Connection</t>
  </si>
  <si>
    <t>900-PR 73</t>
  </si>
  <si>
    <t>E-LINES IP NWK COST</t>
  </si>
  <si>
    <t>900-PR 74</t>
  </si>
  <si>
    <t>EVPNS IP NWK COST</t>
  </si>
  <si>
    <t>900-PR 75</t>
  </si>
  <si>
    <t>ETHERNET ACCESS IP NWK COST</t>
  </si>
  <si>
    <t>900-PR 76</t>
  </si>
  <si>
    <t>Wholesale E-LINES</t>
  </si>
  <si>
    <t>900-PR 77</t>
  </si>
  <si>
    <t>Wholesale EVPNS</t>
  </si>
  <si>
    <t>900-PR 78</t>
  </si>
  <si>
    <t>Wholesale ETHERNET ACCESS</t>
  </si>
  <si>
    <t>900-PR 80.1</t>
  </si>
  <si>
    <t>LLU Full - Connection-Inactive</t>
  </si>
  <si>
    <t>900-PR 80.2</t>
  </si>
  <si>
    <t>LLU Full - Connection-Active</t>
  </si>
  <si>
    <t>900-PR 81</t>
  </si>
  <si>
    <t>LLU Full - Subscription</t>
  </si>
  <si>
    <t>900-PR 81.1</t>
  </si>
  <si>
    <t>LLU- Other Services</t>
  </si>
  <si>
    <t>900-PR 82</t>
  </si>
  <si>
    <t>LLU Shared - Connection</t>
  </si>
  <si>
    <t>900-PR 83</t>
  </si>
  <si>
    <t>LLU Shared - Subscription</t>
  </si>
  <si>
    <t>900-PR 84.1</t>
  </si>
  <si>
    <t>LLU Sub-loop-Conn.- Inactive</t>
  </si>
  <si>
    <t>900-PR 84.2</t>
  </si>
  <si>
    <t>LLU Sub-loop-Conn.-Active</t>
  </si>
  <si>
    <t>900-PR 85</t>
  </si>
  <si>
    <t>LLU Sub-loop - Subscription</t>
  </si>
  <si>
    <t>900-PR 86.1</t>
  </si>
  <si>
    <t>WLR - PSTN Connection-Inactive</t>
  </si>
  <si>
    <t>900-PR 86.2</t>
  </si>
  <si>
    <t>WLR - PSTN Connection-Active</t>
  </si>
  <si>
    <t>900-PR 87</t>
  </si>
  <si>
    <t>900-PR 88.2</t>
  </si>
  <si>
    <t>WLR - ISDN Conn.-BRA Active</t>
  </si>
  <si>
    <t>900-PR 88.4</t>
  </si>
  <si>
    <t>WLR - ISDN Conn.-PRA Active</t>
  </si>
  <si>
    <t>900-PR 89</t>
  </si>
  <si>
    <t>WLR - ISDN Subscription</t>
  </si>
  <si>
    <t>900-PR 89.1</t>
  </si>
  <si>
    <t>WLR - ISDN Subscription - PRA</t>
  </si>
  <si>
    <t>900-PR 91</t>
  </si>
  <si>
    <t>Bitstream IP-Subscr Profitable</t>
  </si>
  <si>
    <t>900-PR 91.1</t>
  </si>
  <si>
    <t>Bitstream IP-Subscr Unprofitab</t>
  </si>
  <si>
    <t>900-PR 92</t>
  </si>
  <si>
    <t>Bitstream - Connection</t>
  </si>
  <si>
    <t>900-PR 93.1</t>
  </si>
  <si>
    <t>WH/S Naked DSL- Connect Active</t>
  </si>
  <si>
    <t>900-PR 93.2</t>
  </si>
  <si>
    <t>WH/S Naked DSL- Connect Inact</t>
  </si>
  <si>
    <t>900-PR 94</t>
  </si>
  <si>
    <t>WH/S Naked DSL- Connect Subscr</t>
  </si>
  <si>
    <t>900-PR 95</t>
  </si>
  <si>
    <t>Wh/s Channelised E1</t>
  </si>
  <si>
    <t>900-PR 95.1</t>
  </si>
  <si>
    <t>Retail Channelised E1</t>
  </si>
  <si>
    <t>900-PR 96</t>
  </si>
  <si>
    <t>Wh/s Channelised 155 Mbps</t>
  </si>
  <si>
    <t>900-PR 97</t>
  </si>
  <si>
    <t>Cooper Efficiency Adjustment</t>
  </si>
  <si>
    <t>Budgeted LRIC cost 2011</t>
  </si>
  <si>
    <t>ΚΟΣΤΟΛΟΓΗΣΗ ΠΡΟΪΟΝΤΩΝ  ΜΕ ΒΑΣΗ ΤΟ</t>
  </si>
  <si>
    <t xml:space="preserve">ΜΑΚΡΟΠΡΟΘΕΣΜΟ ΜΕΣΟ ΑΥΞΗΤΙΚΟ ΚΟΣΤΟΣ (LRAIC) </t>
  </si>
  <si>
    <t>ΠΡΟΥΠΟΛΟΓΙΣΤΙΚΑ  ΑΠΟΤΕΛΕΣΜΑΤΑ 2011</t>
  </si>
  <si>
    <t>ΤΙΜΗ ΜΟΝΑΔΑΣ</t>
  </si>
  <si>
    <t>Συνολικό Κόστος</t>
  </si>
  <si>
    <t xml:space="preserve">Όγκος </t>
  </si>
  <si>
    <t>Κόστος ανά Μονάδα</t>
  </si>
  <si>
    <t>700-PR 60.02</t>
  </si>
  <si>
    <t>Τερματισμός σε Audiotex</t>
  </si>
  <si>
    <t>ΛΕΠΤΑ</t>
  </si>
  <si>
    <t>700-PR 60.03</t>
  </si>
  <si>
    <t>Τερματισμός στην πλατφόρμα Ευφυούς Δικτύου</t>
  </si>
  <si>
    <t>700-PR 60.05</t>
  </si>
  <si>
    <t>Τερματισμός στο 11892</t>
  </si>
  <si>
    <t>ΚΛΗΣΕΙΣ</t>
  </si>
  <si>
    <t>700-PR 60.08</t>
  </si>
  <si>
    <t>Τερματισμός στο Φωνοταχυδρομείο</t>
  </si>
  <si>
    <t>700-PR 60.09</t>
  </si>
  <si>
    <t>Τερματισμός κλήσεων στο Σταθερó Δίκτυο-Απλή διαβίβαση κλήσεων</t>
  </si>
  <si>
    <t>700-PR 60.10</t>
  </si>
  <si>
    <t>Τερματισμός κλήσεων στο Σταθερó Δίκτυο-Διπλή διαβίβαση κλήσεων</t>
  </si>
  <si>
    <t>700-PR 60.14</t>
  </si>
  <si>
    <t>Τοπικός Τερματισμός</t>
  </si>
  <si>
    <t>700-PR 60.11</t>
  </si>
  <si>
    <t>Απλή Διαβίβαση Κλήσεων (Transit) μέσω του Σταθερού  Δικτύου</t>
  </si>
  <si>
    <t>700-PR 60.12</t>
  </si>
  <si>
    <t>Διπλή Διαβίβαση Κλήσεων (Transit) μέσω του Σταθερού  Δικτύου</t>
  </si>
  <si>
    <t>700-PR 60.17</t>
  </si>
  <si>
    <t>Συλλογή κλήσεων µε τη χρήση κωδικού επιλογής φορέα και κωδικού προ-επιλογής φορέα  από το Σταθερό   Δίκτυο -Τοπική Διαβίβαση</t>
  </si>
  <si>
    <t>700-PR 60.18</t>
  </si>
  <si>
    <t>Συλλογή κλήσεων µε τη χρήση κωδικού επιλογής φορέα και κωδικού προ-επιλογής φορέα  από το Σταθερό   Δίκτυο -Απλή Διαβίβαση</t>
  </si>
  <si>
    <t>700-PR 60.19</t>
  </si>
  <si>
    <t>Συλλογή κλήσεων µε τη χρήση κωδικού επιλογής φορέα και κωδικού προ-επιλογής φορέα  από το Σταθερό   Δίκτυο -Διπλή Διαβίβαση</t>
  </si>
  <si>
    <t>700-PR 60.20</t>
  </si>
  <si>
    <t>Τοπική Μεταγωγή</t>
  </si>
  <si>
    <t>700-PR 60.16</t>
  </si>
  <si>
    <t>Συλλογή κλήσεων µε τη χρήση κωδικού επιλογής φορέα από το Δίκτυο Κινητής</t>
  </si>
  <si>
    <t>700-PR 60.07-NAT</t>
  </si>
  <si>
    <t xml:space="preserve">Τερματισμός κλήσεων στο Δίκτυο GSM </t>
  </si>
  <si>
    <t>700-PR 80.1</t>
  </si>
  <si>
    <t>Πλήρης Αδεσμοποίητη Πρόσβαση στον Τοπικό Βρόγχο- Σύνδεση-Ανενεργός Βρόγχος</t>
  </si>
  <si>
    <t>ΝΕΕΣ ΣΥΝΔΕΣΕΙΣ</t>
  </si>
  <si>
    <t>700-PR 80.2</t>
  </si>
  <si>
    <t>Πλήρης Αδεσμοποίητη Πρόσβαση στον Τοπικό Βρόγχο- Σύνδεση-Ενεργός Βρόγχος</t>
  </si>
  <si>
    <t>700-PR 81</t>
  </si>
  <si>
    <t>Πλήρης Αδεσμοποίητη Πρόσβαση στον Τοπικό Βρόγχο-Συνδρομή</t>
  </si>
  <si>
    <t>ΜΕΣΟΣ ΟΡΟΣ ΠΕΛΑΤΩΝ</t>
  </si>
  <si>
    <t>700-PR 82</t>
  </si>
  <si>
    <t>Μεριζόμενη Πρόσβαση-Συνδεση</t>
  </si>
  <si>
    <t>700-PR 83</t>
  </si>
  <si>
    <t>Μεριζόμενη Πρόσβαση-Συνδρομή</t>
  </si>
  <si>
    <t>700-PR 84.1</t>
  </si>
  <si>
    <t>Αδεσμοποίητη Πρόσβαση στον Τοπικό Υπο-Βρόγχο-Σύνδεση Ανενεργός Βρόγχος</t>
  </si>
  <si>
    <t>700-PR 84.2</t>
  </si>
  <si>
    <t>Αδεσμοποίητη Πρόσβαση στον Τοπικό Υπο-Βρόγχο-Σύνδεση Ενεργός Βρόγχος</t>
  </si>
  <si>
    <t>700-PR 85</t>
  </si>
  <si>
    <t>Πλήρης Αδεσμοποίητη Πρόσβαση στον Τοπικό Υπο-Βρόγχο-Συνδρομή</t>
  </si>
  <si>
    <t>Εθνικές Χονδρικές Μισθωμένες Συνδέσεις</t>
  </si>
  <si>
    <t>Ζευκτικά Τμήματα Μισθωμένων Γραμμών</t>
  </si>
  <si>
    <t>700-PR 70.1.6</t>
  </si>
  <si>
    <t>700-PR 70.1.7</t>
  </si>
  <si>
    <t>700-PR 70.1.8</t>
  </si>
  <si>
    <t>700-PR 70.1.9</t>
  </si>
  <si>
    <t>700-PR 70.2.6</t>
  </si>
  <si>
    <t>700-PR 70.2.7</t>
  </si>
  <si>
    <t>700-PR 70.2.8</t>
  </si>
  <si>
    <t>700-PR 70.2.9</t>
  </si>
  <si>
    <t>700-PR 70.3.6</t>
  </si>
  <si>
    <t>700-PR 70.3.7</t>
  </si>
  <si>
    <t>700-PR 70.3.8</t>
  </si>
  <si>
    <t>700-PR 70.3.9</t>
  </si>
  <si>
    <t>700-PR 70.4.6</t>
  </si>
  <si>
    <t>700-PR 70.4.7</t>
  </si>
  <si>
    <t>700-PR 70.4.8</t>
  </si>
  <si>
    <t>700-PR 70.4.9</t>
  </si>
  <si>
    <t>700-PR 70.5.6</t>
  </si>
  <si>
    <t>700-PR 70.5.7</t>
  </si>
  <si>
    <t>700-PR 70.5.8</t>
  </si>
  <si>
    <t>700-PR 70.5.9</t>
  </si>
  <si>
    <t>700-PR 70.6.7</t>
  </si>
  <si>
    <t>700-PR 70.6.8</t>
  </si>
  <si>
    <t>Wholesale LL CORE 155 Mbps  20-80 KM</t>
  </si>
  <si>
    <t>700-PR 70.6.9</t>
  </si>
  <si>
    <t xml:space="preserve">Τερματικά Τμήματα Μισθωμένων Γραμμών </t>
  </si>
  <si>
    <t>700-PR 71.1.6</t>
  </si>
  <si>
    <t>Τερματικά Τμήματα Μισθωμένων Γραμμών &lt;64 Kbps UP TO 800M</t>
  </si>
  <si>
    <t>700-PR 71.1.7</t>
  </si>
  <si>
    <t>Τερματικά Τμήματα Μισθωμένων Γραμμών &lt;64 Kbps WITH N.S</t>
  </si>
  <si>
    <t>700-PR 71.2.6</t>
  </si>
  <si>
    <t>Τερματικά Τμήματα Μισθωμένων Γραμμών 64Kbps-128 Kbps</t>
  </si>
  <si>
    <t>700-PR 71.3.6</t>
  </si>
  <si>
    <t>Τερματικά Τμήματα Μισθωμένων Γραμμών 256 Kbps - 768 Kbps</t>
  </si>
  <si>
    <t>700-PR 71.4.6</t>
  </si>
  <si>
    <t>Τερματικά Τμήματα Μισθωμένων Γραμμών 1-2 Mbps</t>
  </si>
  <si>
    <t>700-PR 71.5.6</t>
  </si>
  <si>
    <t>Τερματκά Τμήματα Μισθωμένων Γραμμών 34-45 Mbps</t>
  </si>
  <si>
    <t>700-PR 71.6.6</t>
  </si>
  <si>
    <t>Τερματικά Τμήματα Μισθωμένων Γραμμών 155 Mbps</t>
  </si>
  <si>
    <t>700-PR 71.7.6</t>
  </si>
  <si>
    <t>Τερματικά Τμήματα Μισθωμένων Γραμμών 10 Mbps &amp; 100 Mbps</t>
  </si>
  <si>
    <t>700-PR 71.8.6</t>
  </si>
  <si>
    <t>Τερματικά Τμήματα Μισθωμένων Γραμμών 1.25 -10 Gbps</t>
  </si>
  <si>
    <t>Σύνδεση Μισθωμένων Γραμμών</t>
  </si>
  <si>
    <t>700-PR 72</t>
  </si>
  <si>
    <t>Χονδρική Ευρυζωνική Πρόσβαση</t>
  </si>
  <si>
    <t>700-PR 92</t>
  </si>
  <si>
    <t>Bitstream - Σύνδεση</t>
  </si>
  <si>
    <t>700-PR 91</t>
  </si>
  <si>
    <t>Bitstream IP-Οικ. Συμφέρουσες Περιοχές</t>
  </si>
  <si>
    <t>700-PR 91.1</t>
  </si>
  <si>
    <t>Bitstream IP-Οικ. Μη Συμφέρουσες Περιοχές</t>
  </si>
  <si>
    <t>ΣΗΜΕΙΩΣΗ</t>
  </si>
  <si>
    <t>1. Μέχρι και το 2008 το κόστος σύνδεσης για Πλήρως Αδεσμοποίητη Πρόσβαση στον Τοπικό Βρόγχο και Υποβρόγχο περιλαμβανόταν σε ένα προϊόν. Το 2009 το κόστος αυτό διαχωρίστηκε και δημιουργήθηκαν δύο προϊόντα σύνδεσης για σύνδεση σε Ενεργό και σύνδεση σε Ανενε</t>
  </si>
  <si>
    <t>% Increase 2012</t>
  </si>
  <si>
    <t>BACKHAUL  &amp; COLOCATION</t>
  </si>
  <si>
    <t>Budgeted Cost 2012</t>
  </si>
  <si>
    <t xml:space="preserve"> Budgeted Cost  2012</t>
  </si>
  <si>
    <t>Budgeted cost for 2012</t>
  </si>
  <si>
    <t>Revenue for 2012</t>
  </si>
  <si>
    <t>3. Κόστος IP τηλεφωνία 2012</t>
  </si>
  <si>
    <t>1. MARGIN SQUEEZ MODEL - LLU - RESULTS</t>
  </si>
  <si>
    <t>A/A</t>
  </si>
  <si>
    <t>2. CALCULATION OF THE REVENUE FOR THE PROVISION OF LLU</t>
  </si>
  <si>
    <t>%</t>
  </si>
  <si>
    <t>Number</t>
  </si>
  <si>
    <t>DSL Access Home  512</t>
  </si>
  <si>
    <t>Κατάργηση</t>
  </si>
  <si>
    <t>DSL Access Home  1000</t>
  </si>
  <si>
    <t>DSL Access Home  2000</t>
  </si>
  <si>
    <t>DSL Access Home  3000</t>
  </si>
  <si>
    <t>DSL Access Home  4000</t>
  </si>
  <si>
    <t>DSL Access Home  6000</t>
  </si>
  <si>
    <t>DSL Access Home  8000</t>
  </si>
  <si>
    <t>DSL Access Home  12000</t>
  </si>
  <si>
    <t>DSL Access Home  16000</t>
  </si>
  <si>
    <t>DSL Access Home  32000</t>
  </si>
  <si>
    <t>DSL Access Office 2000</t>
  </si>
  <si>
    <t>DSL Access Office 4000</t>
  </si>
  <si>
    <t>DSL Access Office 4000 Plus</t>
  </si>
  <si>
    <t>DSL Access Office 8000</t>
  </si>
  <si>
    <t>DSL Access Office 8000 Plus</t>
  </si>
  <si>
    <t>DSL Access Office 12000</t>
  </si>
  <si>
    <t>DSL Access Office 16000</t>
  </si>
  <si>
    <t>DSL Access Office 32000</t>
  </si>
  <si>
    <t>Average</t>
  </si>
  <si>
    <t>New Retal Tarrifs</t>
  </si>
  <si>
    <t>Est. Revenue</t>
  </si>
  <si>
    <t>Νέες Συνδέσεις (εγκατάσταση ΑΤΗΚ)</t>
  </si>
  <si>
    <t>Νέες Συνδέσεις (ιδιοεγκατάσταση)</t>
  </si>
  <si>
    <t>Δωρεάν Εγκατάσταση</t>
  </si>
  <si>
    <t>Απώλεια Εσόδων από μειωμένα Τέλη</t>
  </si>
  <si>
    <t>1. Budgeted Revenue 2012 - Subscription + Connection</t>
  </si>
  <si>
    <t>2. Budgeted Revenue for PSTN - Subscription</t>
  </si>
  <si>
    <t xml:space="preserve">WH/S Naked DSL- Connect Subscr (900 PR-94) </t>
  </si>
  <si>
    <t>Monthly subscription</t>
  </si>
  <si>
    <t>3. Budgeted Revenue for PSTN - Connection</t>
  </si>
  <si>
    <t>New connections 2012</t>
  </si>
  <si>
    <t xml:space="preserve">PSTN Connections &amp;Transfers (900 PR-01) </t>
  </si>
  <si>
    <t>Fee</t>
  </si>
  <si>
    <t>4. Budgeted revenue IP telephony</t>
  </si>
  <si>
    <t>5.Budgeted revenue IP telephony- subscription</t>
  </si>
  <si>
    <t>Budgeted cost 2011</t>
  </si>
  <si>
    <t>Average customers 2012</t>
  </si>
  <si>
    <t>1. DSL access Costs</t>
  </si>
  <si>
    <t>Package (1 and 2 line)</t>
  </si>
  <si>
    <t xml:space="preserve">Total </t>
  </si>
  <si>
    <t>Retail Service</t>
  </si>
  <si>
    <t>Total Wholesale cost</t>
  </si>
  <si>
    <t>Average Retail Cost on Total Cost</t>
  </si>
  <si>
    <t>2. LLU Cost</t>
  </si>
  <si>
    <t>Profit / Lost</t>
  </si>
  <si>
    <t>4. OH &amp; Retail for LLU</t>
  </si>
  <si>
    <t xml:space="preserve">Telephony Subscription (900 PR-02) </t>
  </si>
  <si>
    <t>LLU subscription Full Loop</t>
  </si>
  <si>
    <t>LLU connection Full Loop (Active Loop)</t>
  </si>
  <si>
    <t>LLU connection Full Loop (Inactive Loop)</t>
  </si>
  <si>
    <t>LLU subscription Sub Loop</t>
  </si>
  <si>
    <t xml:space="preserve">LLU Subscription Shared Access </t>
  </si>
  <si>
    <t xml:space="preserve">LLU Connection Shared Access </t>
  </si>
  <si>
    <t>LLU connection Sub Loop (Active Loop)</t>
  </si>
  <si>
    <t>LLU connection Sub Loop (Inactive Loop)</t>
  </si>
  <si>
    <t>Νέα Τέλη</t>
  </si>
  <si>
    <t>Τέλη Κοστολ.</t>
  </si>
  <si>
    <t>% Διαφορά</t>
  </si>
  <si>
    <t>Cyta 2011</t>
  </si>
  <si>
    <t>Cyta Projected 2012</t>
  </si>
  <si>
    <t xml:space="preserve">LLU Subscription Shared Access  </t>
  </si>
  <si>
    <t> LLU Connection Shared Access  ***</t>
  </si>
  <si>
    <t xml:space="preserve"> LLU subscription Sub Loop </t>
  </si>
  <si>
    <t> LLU connection Sub Loop (Active Loop) **</t>
  </si>
  <si>
    <t> LLU connection Sub Loop (Inactive Loop) **</t>
  </si>
  <si>
    <t>Total* subloop connection</t>
  </si>
  <si>
    <t>*Estimated on 2nd half of 2011 was 944</t>
  </si>
  <si>
    <t>** Calculated based on the LLU subscription ration in Margin squeeze which is 25000 and 20000 is active and 5000 is inactive</t>
  </si>
  <si>
    <t>*** Estimated based on 2nd half of 2011 that was 6</t>
  </si>
  <si>
    <t>LLU Subscription Full Loop</t>
  </si>
  <si>
    <t>Help Calculation</t>
  </si>
  <si>
    <t>1. Subscriber Numbers</t>
  </si>
  <si>
    <t>Υφηστάμενα 
Τέλη ΥΠΥ</t>
  </si>
  <si>
    <t>OLOS Subscribers 2011</t>
  </si>
  <si>
    <t>Διαφορά βάσει Συνδρομητών OLO (σε ευρώ)</t>
  </si>
  <si>
    <t>CYTA Estimated Cost Increas</t>
  </si>
  <si>
    <t>Customers (Initial estimation of Cyta)</t>
  </si>
  <si>
    <t>Customers (final estimation of Cyta)</t>
  </si>
  <si>
    <t>Νέα Τέλη με ΦΠΑ</t>
  </si>
  <si>
    <t>Υφηστάμενα 
Τέλη ΥΠΥ με ΦΠΑ</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</si>
</sst>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Red]\-#,##0_);0_);@_)"/>
    <numFmt numFmtId="165" formatCode="#,##0.00_);[Red]\-#,##0.00_);0.00_);@_)"/>
    <numFmt numFmtId="166" formatCode="#,##0%;[Red]\-#,##0%;0%;@_)"/>
    <numFmt numFmtId="167" formatCode="#,##0.00%;[Red]\-#,##0.00%;0.00%;@_)"/>
    <numFmt numFmtId="168" formatCode="dd\ mmm\ yy_)"/>
    <numFmt numFmtId="169" formatCode="* _(#,##0_);[Red]* \(#,##0\);* _(&quot;-&quot;?_);@_)"/>
    <numFmt numFmtId="170" formatCode="* _(#,##0.00_);[Red]* \(#,##0.00\);* _(&quot;-&quot;?_);@_)"/>
    <numFmt numFmtId="171" formatCode="\€\ * _(#,##0_);[Red]\€\ * \(#,##0\);\€\ * _(&quot;-&quot;?_);@_)"/>
    <numFmt numFmtId="172" formatCode="\€\ * _(#,##0.00_);[Red]\€\ * \(#,##0.00\);\€\ * _(&quot;-&quot;?_);@_)"/>
    <numFmt numFmtId="173" formatCode="[$EUR]\ * _(#,##0_);[Red][$EUR]\ * \(#,##0\);[$EUR]\ * _(&quot;-&quot;?_);@_)"/>
    <numFmt numFmtId="174" formatCode="[$EUR]\ * _(#,##0.00_);[Red][$EUR]\ * \(#,##0.00\);[$EUR]\ * _(&quot;-&quot;?_);@_)"/>
    <numFmt numFmtId="175" formatCode="\$\ * _(#,##0_);[Red]\$\ * \(#,##0\);\$\ * _(&quot;-&quot;?_);@_)"/>
    <numFmt numFmtId="176" formatCode="\$\ * _(#,##0.00_);[Red]\$\ * \(#,##0.00\);\$\ * _(&quot;-&quot;?_);@_)"/>
    <numFmt numFmtId="177" formatCode="[$USD]\ * _(#,##0_);[Red][$USD]\ * \(#,##0\);[$USD]\ * _(&quot;-&quot;?_);@_)"/>
    <numFmt numFmtId="178" formatCode="[$USD]\ * _(#,##0.00_);[Red][$USD]\ * \(#,##0.00\);[$USD]\ * _(&quot;-&quot;?_);@_)"/>
    <numFmt numFmtId="179" formatCode="\£\ * _(#,##0_);[Red]\£\ * \(#,##0\);\£\ * _(&quot;-&quot;?_);@_)"/>
    <numFmt numFmtId="180" formatCode="\£\ * _(#,##0.00_);[Red]\£\ * \(#,##0.00\);\£\ * _(&quot;-&quot;?_);@_)"/>
    <numFmt numFmtId="181" formatCode="[$GBP]\ * _(#,##0_);[Red][$GBP]\ * \(#,##0\);[$GBP]\ * _(&quot;-&quot;?_);@_)"/>
    <numFmt numFmtId="182" formatCode="[$GBP]\ * _(#,##0.00_);[Red][$GBP]\ * \(#,##0.00\);[$GBP]\ * _(&quot;-&quot;?_);@_)"/>
    <numFmt numFmtId="183" formatCode="mmm\ yy_)"/>
    <numFmt numFmtId="184" formatCode="yyyy_)"/>
    <numFmt numFmtId="185" formatCode="\\ * _(#,##0_);[Red]\\ * \(#,##0\);\\ * _(&quot;-&quot;?_);@_)"/>
    <numFmt numFmtId="186" formatCode="_-* #,##0.00\ [$€-408]_-;\-* #,##0.00\ [$€-408]_-;_-* &quot;-&quot;??\ [$€-408]_-;_-@_-"/>
    <numFmt numFmtId="187" formatCode="#,##0.00\ &quot;€&quot;"/>
    <numFmt numFmtId="188" formatCode="#,##0\ &quot;€&quot;"/>
    <numFmt numFmtId="189" formatCode="#,##0\ [$€-1]"/>
    <numFmt numFmtId="190" formatCode="_-* #,##0\ [$€-408]_-;\-* #,##0\ [$€-408]_-;_-* &quot;-&quot;??\ [$€-408]_-;_-@_-"/>
    <numFmt numFmtId="191" formatCode="[$€-2]\ #,##0"/>
    <numFmt numFmtId="192" formatCode="[$€-2]\ #,##0.00"/>
    <numFmt numFmtId="193" formatCode="#,##0_)\ &quot;  &quot;;\(#,##0\)\ &quot;  &quot;"/>
    <numFmt numFmtId="194" formatCode="_ * #,##0.00_ ;_ * \-#,##0.00_ ;_ * &quot;-&quot;??_ ;_ @_ "/>
    <numFmt numFmtId="195" formatCode="_-* #,##0_-;\-* #,##0_-;_-* &quot;-&quot;??_-;_-@_-"/>
    <numFmt numFmtId="196" formatCode="#,##0.00000"/>
    <numFmt numFmtId="197" formatCode="#,##0.000_)\ &quot;  &quot;;\(#,##0.000\)\ &quot;  &quot;"/>
    <numFmt numFmtId="198" formatCode="[$€-2]\ #,##0.0"/>
    <numFmt numFmtId="199" formatCode="[$€-2]\ #,##0.0000"/>
    <numFmt numFmtId="200" formatCode="#,##0.000%;[Red]\-#,##0.000%;0.000%;@_)"/>
  </numFmts>
  <fonts count="62">
    <font>
      <sz val="9"/>
      <name val="Arial"/>
      <family val="2"/>
    </font>
    <font>
      <sz val="11"/>
      <color indexed="8"/>
      <name val="Calibri"/>
      <family val="2"/>
    </font>
    <font>
      <b/>
      <sz val="12"/>
      <name val="Arial"/>
      <family val="2"/>
    </font>
    <font>
      <b/>
      <sz val="18"/>
      <name val="Arial"/>
      <family val="2"/>
    </font>
    <font>
      <b/>
      <sz val="14"/>
      <name val="Arial"/>
      <family val="2"/>
    </font>
    <font>
      <b/>
      <sz val="9"/>
      <name val="Arial"/>
      <family val="2"/>
    </font>
    <font>
      <b/>
      <sz val="22"/>
      <name val="Arial"/>
      <family val="2"/>
    </font>
    <font>
      <sz val="8"/>
      <name val="Arial"/>
      <family val="2"/>
    </font>
    <font>
      <i/>
      <sz val="9"/>
      <color indexed="55"/>
      <name val="Arial"/>
      <family val="2"/>
    </font>
    <font>
      <i/>
      <sz val="9"/>
      <color indexed="16"/>
      <name val="Arial"/>
      <family val="2"/>
    </font>
    <font>
      <b/>
      <sz val="9"/>
      <color indexed="8"/>
      <name val="Arial"/>
      <family val="2"/>
    </font>
    <font>
      <sz val="9"/>
      <color indexed="8"/>
      <name val="Arial"/>
      <family val="2"/>
    </font>
    <font>
      <sz val="10"/>
      <color indexed="8"/>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name val="Tahoma"/>
      <family val="2"/>
    </font>
    <font>
      <sz val="10"/>
      <name val="Tahoma"/>
      <family val="2"/>
    </font>
    <font>
      <b/>
      <sz val="8"/>
      <name val="Tahoma"/>
      <family val="2"/>
    </font>
    <font>
      <sz val="10"/>
      <color indexed="8"/>
      <name val="Tahoma"/>
      <family val="2"/>
    </font>
    <font>
      <b/>
      <sz val="10"/>
      <color indexed="8"/>
      <name val="Tahoma"/>
      <family val="2"/>
    </font>
    <font>
      <sz val="10"/>
      <name val="Arial"/>
      <family val="2"/>
    </font>
    <font>
      <b/>
      <sz val="10"/>
      <name val="Arial"/>
      <family val="2"/>
    </font>
    <font>
      <sz val="10"/>
      <name val="PA-SansSerif-Light"/>
      <family val="0"/>
    </font>
    <font>
      <sz val="10"/>
      <color indexed="8"/>
      <name val="MS Sans Serif"/>
      <family val="2"/>
    </font>
    <font>
      <b/>
      <sz val="10"/>
      <name val="Comic Sans MS"/>
      <family val="4"/>
    </font>
    <font>
      <sz val="10"/>
      <name val="Comic Sans MS"/>
      <family val="4"/>
    </font>
    <font>
      <b/>
      <u val="single"/>
      <sz val="10"/>
      <name val="Comic Sans MS"/>
      <family val="4"/>
    </font>
    <font>
      <sz val="10"/>
      <color indexed="48"/>
      <name val="Comic Sans MS"/>
      <family val="4"/>
    </font>
    <font>
      <b/>
      <sz val="11"/>
      <name val="Comic Sans MS"/>
      <family val="4"/>
    </font>
    <font>
      <b/>
      <sz val="12"/>
      <name val="Comic Sans MS"/>
      <family val="4"/>
    </font>
    <font>
      <b/>
      <sz val="10"/>
      <color indexed="10"/>
      <name val="Comic Sans MS"/>
      <family val="4"/>
    </font>
    <font>
      <sz val="10"/>
      <name val="CG Times"/>
      <family val="1"/>
    </font>
    <font>
      <b/>
      <sz val="10"/>
      <name val="CG Times"/>
      <family val="1"/>
    </font>
    <font>
      <b/>
      <sz val="12"/>
      <name val="Tahoma"/>
      <family val="2"/>
    </font>
    <font>
      <sz val="10"/>
      <color indexed="18"/>
      <name val="Tahoma"/>
      <family val="2"/>
    </font>
    <font>
      <sz val="8"/>
      <name val="Tahoma"/>
      <family val="2"/>
    </font>
    <font>
      <b/>
      <sz val="11"/>
      <color indexed="8"/>
      <name val="Calibri"/>
      <family val="2"/>
    </font>
    <font>
      <b/>
      <sz val="10"/>
      <color indexed="8"/>
      <name val="Calibri"/>
      <family val="2"/>
    </font>
    <font>
      <b/>
      <sz val="11"/>
      <name val="Calibri"/>
      <family val="2"/>
    </font>
    <font>
      <sz val="10"/>
      <name val="PA-Souvenir"/>
      <family val="0"/>
    </font>
    <font>
      <b/>
      <sz val="10"/>
      <color indexed="10"/>
      <name val="Arial"/>
      <family val="2"/>
    </font>
    <font>
      <b/>
      <sz val="10"/>
      <color indexed="17"/>
      <name val="Arial"/>
      <family val="2"/>
    </font>
    <font>
      <b/>
      <sz val="10"/>
      <color indexed="12"/>
      <name val="Arial"/>
      <family val="2"/>
    </font>
    <font>
      <sz val="10"/>
      <color indexed="17"/>
      <name val="Arial"/>
      <family val="2"/>
    </font>
    <font>
      <b/>
      <sz val="10"/>
      <color indexed="20"/>
      <name val="Arial"/>
      <family val="2"/>
    </font>
    <font>
      <sz val="11"/>
      <color theme="1"/>
      <name val="Calibri"/>
      <family val="2"/>
    </font>
    <font>
      <b/>
      <sz val="11"/>
      <color theme="1"/>
      <name val="Calibri"/>
      <family val="2"/>
    </font>
    <font>
      <b/>
      <sz val="10"/>
      <color theme="1"/>
      <name val="Calibri"/>
      <family val="2"/>
    </font>
    <font>
      <sz val="10"/>
      <color rgb="FF000000"/>
      <name val="Tahoma"/>
      <family val="2"/>
    </font>
    <font>
      <b/>
      <sz val="10"/>
      <color theme="1"/>
      <name val="Tahoma"/>
      <family val="2"/>
    </font>
    <font>
      <b/>
      <sz val="8"/>
      <name val="Arial"/>
      <family val="2"/>
    </font>
  </fonts>
  <fills count="32">
    <fill>
      <patternFill/>
    </fill>
    <fill>
      <patternFill patternType="gray125"/>
    </fill>
    <fill>
      <patternFill patternType="solid">
        <fgColor indexed="43"/>
        <bgColor indexed="64"/>
      </patternFill>
    </fill>
    <fill>
      <patternFill patternType="solid">
        <fgColor indexed="4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13"/>
        <bgColor indexed="64"/>
      </patternFill>
    </fill>
    <fill>
      <patternFill patternType="solid">
        <fgColor rgb="FFCCFF99"/>
        <bgColor indexed="64"/>
      </patternFill>
    </fill>
    <fill>
      <patternFill patternType="solid">
        <fgColor rgb="FFFF99CC"/>
        <bgColor indexed="64"/>
      </patternFill>
    </fill>
    <fill>
      <patternFill patternType="solid">
        <fgColor rgb="FFFFFFCC"/>
        <bgColor indexed="64"/>
      </patternFill>
    </fill>
    <fill>
      <patternFill patternType="solid">
        <fgColor theme="0"/>
        <bgColor indexed="64"/>
      </patternFill>
    </fill>
    <fill>
      <patternFill patternType="solid">
        <fgColor rgb="FFFF99FF"/>
        <bgColor indexed="64"/>
      </patternFill>
    </fill>
    <fill>
      <patternFill patternType="solid">
        <fgColor theme="0" tint="-0.1499900072813034"/>
        <bgColor indexed="64"/>
      </patternFill>
    </fill>
  </fills>
  <borders count="42">
    <border>
      <left/>
      <right/>
      <top/>
      <bottom/>
      <diagonal/>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dotted">
        <color indexed="57"/>
      </left>
      <right style="dotted">
        <color indexed="57"/>
      </right>
      <top style="dotted">
        <color indexed="57"/>
      </top>
      <bottom style="dotted">
        <color indexed="57"/>
      </bottom>
    </border>
    <border>
      <left style="thin">
        <color indexed="57"/>
      </left>
      <right style="thin">
        <color indexed="57"/>
      </right>
      <top style="thin">
        <color indexed="57"/>
      </top>
      <bottom style="thin">
        <color indexed="57"/>
      </bottom>
    </border>
    <border>
      <left style="thin">
        <color indexed="12"/>
      </left>
      <right style="thin">
        <color indexed="12"/>
      </right>
      <top style="thin">
        <color indexed="12"/>
      </top>
      <bottom style="thin">
        <color indexed="12"/>
      </bottom>
    </border>
    <border>
      <left/>
      <right/>
      <top/>
      <bottom style="double">
        <color indexed="52"/>
      </bottom>
    </border>
    <border>
      <left/>
      <right/>
      <top style="medium">
        <color indexed="41"/>
      </top>
      <bottom style="medium">
        <color indexed="41"/>
      </bottom>
    </border>
    <border>
      <left/>
      <right/>
      <top style="medium">
        <color indexed="41"/>
      </top>
      <bottom/>
    </border>
    <border>
      <left style="thin"/>
      <right style="thin"/>
      <top style="thin"/>
      <bottom style="thin"/>
    </border>
    <border>
      <left style="thin"/>
      <right/>
      <top style="thin"/>
      <bottom style="thin"/>
    </border>
    <border>
      <left style="medium"/>
      <right/>
      <top style="medium"/>
      <bottom/>
    </border>
    <border>
      <left style="medium"/>
      <right style="medium"/>
      <top style="medium"/>
      <bottom/>
    </border>
    <border>
      <left/>
      <right/>
      <top style="medium"/>
      <bottom/>
    </border>
    <border>
      <left/>
      <right style="medium"/>
      <top style="medium"/>
      <bottom/>
    </border>
    <border>
      <left style="medium"/>
      <right/>
      <top style="medium"/>
      <bottom style="medium"/>
    </border>
    <border>
      <left style="medium"/>
      <right style="medium"/>
      <top style="medium"/>
      <bottom style="medium"/>
    </border>
    <border>
      <left/>
      <right style="medium"/>
      <top style="medium"/>
      <bottom style="medium"/>
    </border>
    <border>
      <left style="medium"/>
      <right style="medium"/>
      <top/>
      <bottom/>
    </border>
    <border>
      <left style="medium"/>
      <right style="medium"/>
      <top style="thin"/>
      <bottom/>
    </border>
    <border>
      <left style="medium"/>
      <right style="medium"/>
      <top style="thin"/>
      <bottom style="thin"/>
    </border>
    <border>
      <left style="medium"/>
      <right style="medium"/>
      <top/>
      <bottom style="thin"/>
    </border>
    <border>
      <left style="medium"/>
      <right style="medium"/>
      <top/>
      <bottom style="medium"/>
    </border>
    <border>
      <left/>
      <right style="medium"/>
      <top/>
      <bottom style="medium"/>
    </border>
    <border>
      <left style="medium"/>
      <right/>
      <top/>
      <bottom/>
    </border>
    <border>
      <left style="medium"/>
      <right/>
      <top style="medium"/>
      <bottom style="thin"/>
    </border>
    <border>
      <left style="medium"/>
      <right style="medium"/>
      <top style="medium"/>
      <bottom style="thin"/>
    </border>
    <border>
      <left style="medium"/>
      <right/>
      <top style="thin"/>
      <bottom style="thin"/>
    </border>
    <border>
      <left style="medium"/>
      <right/>
      <top/>
      <bottom style="thin"/>
    </border>
    <border>
      <left style="medium"/>
      <right/>
      <top style="thin"/>
      <bottom/>
    </border>
    <border>
      <left style="medium"/>
      <right style="medium"/>
      <top style="thin"/>
      <bottom style="medium"/>
    </border>
    <border>
      <left style="medium"/>
      <right/>
      <top/>
      <bottom style="medium"/>
    </border>
    <border>
      <left/>
      <right/>
      <top/>
      <bottom style="medium"/>
    </border>
    <border>
      <left style="medium"/>
      <right/>
      <top style="thin"/>
      <bottom style="medium"/>
    </border>
    <border>
      <left/>
      <right/>
      <top style="thin"/>
      <bottom style="thin"/>
    </border>
    <border>
      <left/>
      <right style="thin"/>
      <top style="thin"/>
      <bottom style="thin"/>
    </border>
    <border>
      <left style="thin"/>
      <right style="thin"/>
      <top/>
      <bottom style="thin"/>
    </border>
    <border>
      <left style="thin"/>
      <right style="thin"/>
      <top style="thin"/>
      <bottom/>
    </border>
  </borders>
  <cellStyleXfs count="85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1" fillId="0" borderId="0">
      <alignment/>
      <protection/>
    </xf>
    <xf numFmtId="0" fontId="52" fillId="2" borderId="1" applyNumberFormat="0" applyAlignment="0">
      <protection locked="0"/>
    </xf>
    <xf numFmtId="0" fontId="54" fillId="3" borderId="1" applyNumberFormat="0" applyAlignment="0">
      <protection locked="0"/>
    </xf>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2" fillId="9" borderId="1" applyNumberFormat="0" applyAlignment="0">
      <protection locked="0"/>
    </xf>
    <xf numFmtId="0" fontId="53" fillId="10" borderId="1" applyNumberFormat="0" applyAlignment="0">
      <protection/>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0" borderId="0" applyNumberFormat="0" applyAlignment="0">
      <protection/>
    </xf>
    <xf numFmtId="0" fontId="55" fillId="0" borderId="0" applyNumberFormat="0" applyAlignment="0">
      <protection/>
    </xf>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51" fillId="0" borderId="1" applyNumberFormat="0" applyAlignment="0">
      <protection/>
    </xf>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0" fillId="0" borderId="0" applyNumberFormat="0" applyAlignment="0">
      <protection/>
    </xf>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0" fontId="15" fillId="23" borderId="2" applyNumberFormat="0" applyAlignment="0" applyProtection="0"/>
    <xf numFmtId="165" fontId="8" fillId="0" borderId="0" applyNumberFormat="0" applyAlignment="0">
      <protection/>
    </xf>
    <xf numFmtId="0" fontId="5" fillId="9" borderId="0" applyNumberFormat="0">
      <alignment horizontal="center" vertical="top" wrapText="1"/>
      <protection/>
    </xf>
    <xf numFmtId="0" fontId="5" fillId="9" borderId="0" applyNumberFormat="0">
      <alignment horizontal="left" vertical="top" wrapText="1"/>
      <protection/>
    </xf>
    <xf numFmtId="0" fontId="5" fillId="9" borderId="0" applyNumberFormat="0">
      <alignment horizontal="centerContinuous" vertical="top"/>
      <protection/>
    </xf>
    <xf numFmtId="0" fontId="0" fillId="9" borderId="0" applyNumberFormat="0">
      <alignment horizontal="center" vertical="top" wrapText="1"/>
      <protection/>
    </xf>
    <xf numFmtId="0" fontId="10" fillId="9" borderId="0" applyNumberFormat="0">
      <alignment horizontal="center" vertical="top" wrapText="1"/>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194" fontId="31"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85" fontId="11"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44" fontId="5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6" fillId="9" borderId="0" applyNumberFormat="0">
      <alignment vertical="center"/>
      <protection/>
    </xf>
    <xf numFmtId="0" fontId="3"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24" borderId="0" applyNumberFormat="0" applyFont="0" applyBorder="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21" fillId="8" borderId="6" applyNumberFormat="0" applyAlignment="0" applyProtection="0"/>
    <xf numFmtId="0" fontId="0" fillId="0" borderId="7" applyNumberFormat="0" applyAlignment="0">
      <protection/>
    </xf>
    <xf numFmtId="0" fontId="0" fillId="0" borderId="8" applyNumberFormat="0" applyAlignment="0">
      <protection locked="0"/>
    </xf>
    <xf numFmtId="164" fontId="0" fillId="25" borderId="8" applyNumberFormat="0" applyAlignment="0">
      <protection locked="0"/>
    </xf>
    <xf numFmtId="0" fontId="0" fillId="6" borderId="0" applyNumberFormat="0" applyAlignment="0">
      <protection/>
    </xf>
    <xf numFmtId="0" fontId="0" fillId="13" borderId="0" applyNumberFormat="0" applyAlignment="0">
      <protection/>
    </xf>
    <xf numFmtId="0" fontId="11" fillId="6" borderId="0" applyNumberFormat="0" applyAlignment="0">
      <protection/>
    </xf>
    <xf numFmtId="0" fontId="0" fillId="0" borderId="9" applyNumberFormat="0" applyAlignment="0">
      <protection locked="0"/>
    </xf>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22" fillId="0" borderId="10" applyNumberFormat="0" applyFill="0" applyAlignment="0" applyProtection="0"/>
    <xf numFmtId="0" fontId="9" fillId="0" borderId="0" applyNumberFormat="0" applyAlignment="0">
      <protection/>
    </xf>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3" fillId="0" borderId="0">
      <alignment/>
      <protection/>
    </xf>
    <xf numFmtId="0" fontId="33" fillId="0" borderId="0">
      <alignment/>
      <protection/>
    </xf>
    <xf numFmtId="0" fontId="31" fillId="0" borderId="0">
      <alignment/>
      <protection/>
    </xf>
    <xf numFmtId="0" fontId="33" fillId="0" borderId="0">
      <alignment/>
      <protection/>
    </xf>
    <xf numFmtId="0" fontId="31" fillId="0" borderId="0">
      <alignment/>
      <protection/>
    </xf>
    <xf numFmtId="0" fontId="31" fillId="0" borderId="0">
      <alignment/>
      <protection/>
    </xf>
    <xf numFmtId="0" fontId="31" fillId="0" borderId="0">
      <alignment/>
      <protection/>
    </xf>
    <xf numFmtId="0" fontId="33" fillId="0" borderId="0">
      <alignment/>
      <protection/>
    </xf>
    <xf numFmtId="0" fontId="31" fillId="0" borderId="0">
      <alignment/>
      <protection/>
    </xf>
    <xf numFmtId="0" fontId="33" fillId="0" borderId="0">
      <alignment/>
      <protection/>
    </xf>
    <xf numFmtId="0" fontId="31" fillId="0" borderId="0">
      <alignment/>
      <protection/>
    </xf>
    <xf numFmtId="0" fontId="3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3" fillId="0" borderId="0">
      <alignment/>
      <protection/>
    </xf>
    <xf numFmtId="0" fontId="31" fillId="0" borderId="0">
      <alignment/>
      <protection/>
    </xf>
    <xf numFmtId="0" fontId="31" fillId="0" borderId="0">
      <alignment/>
      <protection/>
    </xf>
    <xf numFmtId="0" fontId="33" fillId="0" borderId="0">
      <alignment/>
      <protection/>
    </xf>
    <xf numFmtId="0" fontId="31" fillId="0" borderId="0">
      <alignment/>
      <protection/>
    </xf>
    <xf numFmtId="0" fontId="33" fillId="0" borderId="0">
      <alignment/>
      <protection/>
    </xf>
    <xf numFmtId="0" fontId="33" fillId="0" borderId="0">
      <alignment/>
      <protection/>
    </xf>
    <xf numFmtId="0" fontId="3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3" fillId="0" borderId="0">
      <alignment/>
      <protection/>
    </xf>
    <xf numFmtId="0" fontId="3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1" fillId="0" borderId="0">
      <alignment/>
      <protection/>
    </xf>
    <xf numFmtId="0" fontId="56" fillId="0" borderId="0">
      <alignment/>
      <protection/>
    </xf>
    <xf numFmtId="186" fontId="56" fillId="0" borderId="0">
      <alignment/>
      <protection/>
    </xf>
    <xf numFmtId="0" fontId="56" fillId="0" borderId="0">
      <alignment/>
      <protection/>
    </xf>
    <xf numFmtId="186"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186" fontId="56" fillId="0" borderId="0">
      <alignment/>
      <protection/>
    </xf>
    <xf numFmtId="0" fontId="56" fillId="0" borderId="0">
      <alignment/>
      <protection/>
    </xf>
    <xf numFmtId="186" fontId="56" fillId="0" borderId="0">
      <alignment/>
      <protection/>
    </xf>
    <xf numFmtId="0" fontId="56" fillId="0" borderId="0">
      <alignment/>
      <protection/>
    </xf>
    <xf numFmtId="186" fontId="56" fillId="0" borderId="0">
      <alignment/>
      <protection/>
    </xf>
    <xf numFmtId="186" fontId="56" fillId="0" borderId="0">
      <alignment/>
      <protection/>
    </xf>
    <xf numFmtId="186" fontId="56" fillId="0" borderId="0">
      <alignment/>
      <protection/>
    </xf>
    <xf numFmtId="0" fontId="56" fillId="0" borderId="0">
      <alignment/>
      <protection/>
    </xf>
    <xf numFmtId="0" fontId="31" fillId="0" borderId="0">
      <alignment/>
      <protection/>
    </xf>
    <xf numFmtId="0" fontId="56" fillId="0" borderId="0">
      <alignment/>
      <protection/>
    </xf>
    <xf numFmtId="0" fontId="31" fillId="0" borderId="0">
      <alignment/>
      <protection/>
    </xf>
    <xf numFmtId="0" fontId="56"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56" fillId="0" borderId="0">
      <alignment/>
      <protection/>
    </xf>
    <xf numFmtId="0" fontId="31" fillId="0" borderId="0">
      <alignment/>
      <protection/>
    </xf>
    <xf numFmtId="0" fontId="31" fillId="0" borderId="0">
      <alignment/>
      <protection/>
    </xf>
    <xf numFmtId="0" fontId="56" fillId="0" borderId="0">
      <alignment/>
      <protection/>
    </xf>
    <xf numFmtId="0" fontId="31" fillId="0" borderId="0">
      <alignment/>
      <protection/>
    </xf>
    <xf numFmtId="0" fontId="56" fillId="0" borderId="0">
      <alignment/>
      <protection/>
    </xf>
    <xf numFmtId="0" fontId="56" fillId="0" borderId="0">
      <alignment/>
      <protection/>
    </xf>
    <xf numFmtId="0" fontId="56" fillId="0" borderId="0">
      <alignment/>
      <protection/>
    </xf>
    <xf numFmtId="0" fontId="31"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0" fontId="56" fillId="0" borderId="0">
      <alignment/>
      <protection/>
    </xf>
    <xf numFmtId="0" fontId="56" fillId="0" borderId="0">
      <alignment/>
      <protection/>
    </xf>
    <xf numFmtId="186" fontId="56" fillId="0" borderId="0">
      <alignment/>
      <protection/>
    </xf>
    <xf numFmtId="0" fontId="56" fillId="0" borderId="0">
      <alignment/>
      <protection/>
    </xf>
    <xf numFmtId="186" fontId="56" fillId="0" borderId="0">
      <alignment/>
      <protection/>
    </xf>
    <xf numFmtId="186" fontId="56" fillId="0" borderId="0">
      <alignment/>
      <protection/>
    </xf>
    <xf numFmtId="186" fontId="56" fillId="0" borderId="0">
      <alignment/>
      <protection/>
    </xf>
    <xf numFmtId="0" fontId="56" fillId="0" borderId="0">
      <alignment/>
      <protection/>
    </xf>
    <xf numFmtId="186" fontId="56" fillId="0" borderId="0">
      <alignment/>
      <protection/>
    </xf>
    <xf numFmtId="0" fontId="56" fillId="0" borderId="0">
      <alignment/>
      <protection/>
    </xf>
    <xf numFmtId="186" fontId="56" fillId="0" borderId="0">
      <alignment/>
      <protection/>
    </xf>
    <xf numFmtId="0"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0" fontId="56" fillId="0" borderId="0">
      <alignment/>
      <protection/>
    </xf>
    <xf numFmtId="186" fontId="56" fillId="0" borderId="0">
      <alignment/>
      <protection/>
    </xf>
    <xf numFmtId="186" fontId="56" fillId="0" borderId="0">
      <alignment/>
      <protection/>
    </xf>
    <xf numFmtId="0" fontId="56" fillId="0" borderId="0">
      <alignment/>
      <protection/>
    </xf>
    <xf numFmtId="186" fontId="56" fillId="0" borderId="0">
      <alignment/>
      <protection/>
    </xf>
    <xf numFmtId="0" fontId="56" fillId="0" borderId="0">
      <alignment/>
      <protection/>
    </xf>
    <xf numFmtId="0" fontId="56" fillId="0" borderId="0">
      <alignment/>
      <protection/>
    </xf>
    <xf numFmtId="0"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186" fontId="56" fillId="0" borderId="0">
      <alignment/>
      <protection/>
    </xf>
    <xf numFmtId="0" fontId="56" fillId="0" borderId="0">
      <alignment/>
      <protection/>
    </xf>
    <xf numFmtId="186"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186" fontId="56" fillId="0" borderId="0">
      <alignment/>
      <protection/>
    </xf>
    <xf numFmtId="0" fontId="50" fillId="0" borderId="0">
      <alignment/>
      <protection/>
    </xf>
    <xf numFmtId="0" fontId="3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2" fillId="0" borderId="0">
      <alignment vertical="top"/>
      <protection/>
    </xf>
    <xf numFmtId="0" fontId="12" fillId="0" borderId="0">
      <alignment vertical="top"/>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0" fontId="0" fillId="14" borderId="0" applyNumberFormat="0" applyFont="0" applyBorder="0" applyAlignment="0" applyProtection="0"/>
    <xf numFmtId="166"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lignment horizontal="left" vertical="center" wrapText="1"/>
      <protection/>
    </xf>
    <xf numFmtId="0" fontId="0" fillId="0" borderId="0" applyNumberFormat="0" applyFill="0" applyBorder="0">
      <alignment horizontal="left" vertical="center" wrapText="1" indent="1"/>
      <protection/>
    </xf>
    <xf numFmtId="0" fontId="10" fillId="0" borderId="0" applyNumberFormat="0" applyFill="0" applyBorder="0">
      <alignment horizontal="left" vertical="center" wrapText="1"/>
      <protection/>
    </xf>
    <xf numFmtId="0" fontId="12" fillId="0" borderId="0">
      <alignment vertical="top"/>
      <protection/>
    </xf>
    <xf numFmtId="0" fontId="12" fillId="0" borderId="0">
      <alignment vertical="top"/>
      <protection/>
    </xf>
    <xf numFmtId="186" fontId="12" fillId="0" borderId="0">
      <alignment vertical="top"/>
      <protection/>
    </xf>
    <xf numFmtId="0"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0" fontId="12" fillId="0" borderId="0">
      <alignment vertical="top"/>
      <protection/>
    </xf>
    <xf numFmtId="186" fontId="12" fillId="0" borderId="0">
      <alignment vertical="top"/>
      <protection/>
    </xf>
    <xf numFmtId="0" fontId="12" fillId="0" borderId="0">
      <alignment vertical="top"/>
      <protection/>
    </xf>
    <xf numFmtId="186" fontId="12" fillId="0" borderId="0">
      <alignment vertical="top"/>
      <protection/>
    </xf>
    <xf numFmtId="0"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0" fontId="12" fillId="0" borderId="0">
      <alignment vertical="top"/>
      <protection/>
    </xf>
    <xf numFmtId="186" fontId="12" fillId="0" borderId="0">
      <alignment vertical="top"/>
      <protection/>
    </xf>
    <xf numFmtId="186" fontId="12" fillId="0" borderId="0">
      <alignment vertical="top"/>
      <protection/>
    </xf>
    <xf numFmtId="0" fontId="12" fillId="0" borderId="0">
      <alignment vertical="top"/>
      <protection/>
    </xf>
    <xf numFmtId="186"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186" fontId="12" fillId="0" borderId="0">
      <alignment vertical="top"/>
      <protection/>
    </xf>
    <xf numFmtId="0" fontId="12" fillId="0" borderId="0">
      <alignment vertical="top"/>
      <protection/>
    </xf>
    <xf numFmtId="186"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0" fontId="12" fillId="0" borderId="0">
      <alignment vertical="top"/>
      <protection/>
    </xf>
    <xf numFmtId="186" fontId="12" fillId="0" borderId="0">
      <alignment vertical="top"/>
      <protection/>
    </xf>
    <xf numFmtId="0" fontId="12" fillId="0" borderId="0">
      <alignment vertical="top"/>
      <protection/>
    </xf>
    <xf numFmtId="164" fontId="5" fillId="0" borderId="11" applyNumberFormat="0" applyFill="0" applyAlignment="0" applyProtection="0"/>
    <xf numFmtId="164" fontId="0" fillId="0" borderId="12" applyNumberFormat="0" applyFont="0" applyFill="0" applyAlignment="0" applyProtection="0"/>
    <xf numFmtId="0" fontId="0" fillId="10" borderId="0" applyNumberFormat="0" applyFont="0" applyBorder="0" applyAlignment="0" applyProtection="0"/>
    <xf numFmtId="0" fontId="0" fillId="0" borderId="0" applyNumberFormat="0" applyFont="0" applyFill="0" applyAlignment="0" applyProtection="0"/>
    <xf numFmtId="164" fontId="0" fillId="0" borderId="0" applyNumberFormat="0" applyFont="0" applyBorder="0" applyAlignment="0" applyProtection="0"/>
    <xf numFmtId="49" fontId="0"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9" borderId="0" applyNumberFormat="0" applyAlignment="0" applyProtection="0"/>
    <xf numFmtId="0" fontId="0" fillId="0" borderId="0" applyNumberFormat="0" applyFont="0" applyBorder="0" applyAlignment="0" applyProtection="0"/>
    <xf numFmtId="0" fontId="0" fillId="0" borderId="0" applyNumberFormat="0" applyFon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262">
    <xf numFmtId="0" fontId="0" fillId="0" borderId="0" xfId="0" applyAlignment="1">
      <alignment vertical="center"/>
    </xf>
    <xf numFmtId="186" fontId="29" fillId="0" borderId="0" xfId="0" applyNumberFormat="1" applyFont="1" applyAlignment="1">
      <alignment/>
    </xf>
    <xf numFmtId="3" fontId="29" fillId="0" borderId="13" xfId="0" applyNumberFormat="1" applyFont="1" applyBorder="1" applyAlignment="1">
      <alignment vertical="center"/>
    </xf>
    <xf numFmtId="3" fontId="29" fillId="0" borderId="14" xfId="0" applyNumberFormat="1" applyFont="1" applyBorder="1" applyAlignment="1">
      <alignment vertical="center"/>
    </xf>
    <xf numFmtId="188" fontId="29" fillId="0" borderId="13" xfId="0" applyNumberFormat="1" applyFont="1" applyFill="1" applyBorder="1" applyAlignment="1">
      <alignment vertical="center"/>
    </xf>
    <xf numFmtId="190" fontId="29" fillId="0" borderId="13" xfId="0" applyNumberFormat="1" applyFont="1" applyBorder="1" applyAlignment="1">
      <alignment vertical="center"/>
    </xf>
    <xf numFmtId="186" fontId="29" fillId="0" borderId="13" xfId="0" applyNumberFormat="1" applyFont="1" applyBorder="1" applyAlignment="1">
      <alignment horizontal="center" vertical="center"/>
    </xf>
    <xf numFmtId="0" fontId="0" fillId="0" borderId="13" xfId="0" applyBorder="1" applyAlignment="1">
      <alignment horizontal="left" vertical="center"/>
    </xf>
    <xf numFmtId="0" fontId="36" fillId="0" borderId="0" xfId="694" applyFont="1" applyAlignment="1">
      <alignment/>
      <protection/>
    </xf>
    <xf numFmtId="0" fontId="35" fillId="0" borderId="0" xfId="694" applyFont="1" applyFill="1" applyBorder="1" applyAlignment="1">
      <alignment/>
      <protection/>
    </xf>
    <xf numFmtId="0" fontId="36" fillId="0" borderId="0" xfId="694" applyFont="1" applyFill="1" applyBorder="1" applyAlignment="1">
      <alignment/>
      <protection/>
    </xf>
    <xf numFmtId="0" fontId="35" fillId="0" borderId="0" xfId="694" applyFont="1" applyFill="1" applyBorder="1" applyAlignment="1">
      <alignment horizontal="center"/>
      <protection/>
    </xf>
    <xf numFmtId="0" fontId="40" fillId="11" borderId="15" xfId="694" applyFont="1" applyFill="1" applyBorder="1" applyAlignment="1">
      <alignment horizontal="center" wrapText="1"/>
      <protection/>
    </xf>
    <xf numFmtId="0" fontId="36" fillId="11" borderId="16" xfId="694" applyFont="1" applyFill="1" applyBorder="1" applyAlignment="1">
      <alignment/>
      <protection/>
    </xf>
    <xf numFmtId="0" fontId="35" fillId="11" borderId="17" xfId="807" applyFont="1" applyFill="1" applyBorder="1" applyAlignment="1">
      <alignment horizontal="center"/>
      <protection/>
    </xf>
    <xf numFmtId="0" fontId="35" fillId="11" borderId="18" xfId="807" applyFont="1" applyFill="1" applyBorder="1" applyAlignment="1">
      <alignment horizontal="center"/>
      <protection/>
    </xf>
    <xf numFmtId="0" fontId="36" fillId="10" borderId="16" xfId="694" applyFont="1" applyFill="1" applyBorder="1" applyAlignment="1">
      <alignment/>
      <protection/>
    </xf>
    <xf numFmtId="0" fontId="35" fillId="11" borderId="19" xfId="694" applyFont="1" applyFill="1" applyBorder="1" applyAlignment="1">
      <alignment horizontal="center" wrapText="1"/>
      <protection/>
    </xf>
    <xf numFmtId="0" fontId="35" fillId="11" borderId="20" xfId="694" applyFont="1" applyFill="1" applyBorder="1" applyAlignment="1">
      <alignment horizontal="center" wrapText="1"/>
      <protection/>
    </xf>
    <xf numFmtId="0" fontId="35" fillId="11" borderId="21" xfId="807" applyFont="1" applyFill="1" applyBorder="1" applyAlignment="1">
      <alignment horizontal="center"/>
      <protection/>
    </xf>
    <xf numFmtId="0" fontId="35" fillId="10" borderId="20" xfId="768" applyFont="1" applyFill="1" applyBorder="1" applyAlignment="1">
      <alignment horizontal="center" wrapText="1"/>
      <protection/>
    </xf>
    <xf numFmtId="0" fontId="37" fillId="0" borderId="16" xfId="694" applyFont="1" applyFill="1" applyBorder="1" applyAlignment="1">
      <alignment/>
      <protection/>
    </xf>
    <xf numFmtId="0" fontId="35" fillId="0" borderId="19" xfId="694" applyFont="1" applyFill="1" applyBorder="1" applyAlignment="1">
      <alignment horizontal="center"/>
      <protection/>
    </xf>
    <xf numFmtId="0" fontId="35" fillId="0" borderId="20" xfId="694" applyFont="1" applyFill="1" applyBorder="1" applyAlignment="1">
      <alignment horizontal="center"/>
      <protection/>
    </xf>
    <xf numFmtId="0" fontId="35" fillId="0" borderId="16" xfId="694" applyFont="1" applyFill="1" applyBorder="1" applyAlignment="1">
      <alignment horizontal="center"/>
      <protection/>
    </xf>
    <xf numFmtId="0" fontId="35" fillId="0" borderId="22" xfId="694" applyFont="1" applyFill="1" applyBorder="1" applyAlignment="1">
      <alignment/>
      <protection/>
    </xf>
    <xf numFmtId="3" fontId="35" fillId="0" borderId="22" xfId="694" applyNumberFormat="1" applyFont="1" applyFill="1" applyBorder="1" applyAlignment="1">
      <alignment/>
      <protection/>
    </xf>
    <xf numFmtId="0" fontId="36" fillId="0" borderId="22" xfId="694" applyFont="1" applyFill="1" applyBorder="1" applyAlignment="1">
      <alignment/>
      <protection/>
    </xf>
    <xf numFmtId="0" fontId="36" fillId="0" borderId="22" xfId="694" applyFont="1" applyBorder="1" applyAlignment="1">
      <alignment/>
      <protection/>
    </xf>
    <xf numFmtId="0" fontId="36" fillId="0" borderId="23" xfId="694" applyFont="1" applyBorder="1" applyAlignment="1">
      <alignment/>
      <protection/>
    </xf>
    <xf numFmtId="3" fontId="36" fillId="0" borderId="22" xfId="768" applyNumberFormat="1" applyFont="1" applyFill="1" applyBorder="1">
      <alignment vertical="top"/>
      <protection/>
    </xf>
    <xf numFmtId="3" fontId="36" fillId="0" borderId="22" xfId="694" applyNumberFormat="1" applyFont="1" applyFill="1" applyBorder="1" applyAlignment="1">
      <alignment/>
      <protection/>
    </xf>
    <xf numFmtId="3" fontId="36" fillId="0" borderId="22" xfId="694" applyNumberFormat="1" applyFont="1" applyBorder="1" applyAlignment="1">
      <alignment/>
      <protection/>
    </xf>
    <xf numFmtId="0" fontId="38" fillId="0" borderId="0" xfId="694" applyFont="1" applyAlignment="1">
      <alignment/>
      <protection/>
    </xf>
    <xf numFmtId="3" fontId="36" fillId="0" borderId="22" xfId="768" applyNumberFormat="1" applyFont="1" applyFill="1" applyBorder="1">
      <alignment vertical="top"/>
      <protection/>
    </xf>
    <xf numFmtId="0" fontId="38" fillId="0" borderId="22" xfId="694" applyFont="1" applyFill="1" applyBorder="1" applyAlignment="1">
      <alignment horizontal="right"/>
      <protection/>
    </xf>
    <xf numFmtId="3" fontId="35" fillId="0" borderId="22" xfId="694" applyNumberFormat="1" applyFont="1" applyFill="1" applyBorder="1">
      <alignment vertical="top"/>
      <protection/>
    </xf>
    <xf numFmtId="3" fontId="36" fillId="0" borderId="22" xfId="695" applyNumberFormat="1" applyFont="1" applyFill="1" applyBorder="1" applyAlignment="1">
      <alignment/>
      <protection/>
    </xf>
    <xf numFmtId="0" fontId="38" fillId="0" borderId="0" xfId="694" applyFont="1" applyBorder="1" applyAlignment="1">
      <alignment/>
      <protection/>
    </xf>
    <xf numFmtId="0" fontId="36" fillId="0" borderId="22" xfId="695" applyFont="1" applyFill="1" applyBorder="1" applyAlignment="1">
      <alignment/>
      <protection/>
    </xf>
    <xf numFmtId="3" fontId="38" fillId="0" borderId="0" xfId="694" applyNumberFormat="1" applyFont="1" applyBorder="1" applyAlignment="1">
      <alignment/>
      <protection/>
    </xf>
    <xf numFmtId="0" fontId="31" fillId="0" borderId="22" xfId="695" applyFont="1" applyFill="1" applyBorder="1" applyAlignment="1">
      <alignment/>
      <protection/>
    </xf>
    <xf numFmtId="3" fontId="37" fillId="0" borderId="22" xfId="694" applyNumberFormat="1" applyFont="1" applyFill="1" applyBorder="1" applyAlignment="1">
      <alignment/>
      <protection/>
    </xf>
    <xf numFmtId="3" fontId="35" fillId="0" borderId="24" xfId="694" applyNumberFormat="1" applyFont="1" applyFill="1" applyBorder="1" applyAlignment="1">
      <alignment/>
      <protection/>
    </xf>
    <xf numFmtId="0" fontId="38" fillId="0" borderId="0" xfId="694" applyFont="1" applyAlignment="1">
      <alignment/>
      <protection/>
    </xf>
    <xf numFmtId="3" fontId="38" fillId="0" borderId="0" xfId="694" applyNumberFormat="1" applyFont="1" applyAlignment="1">
      <alignment/>
      <protection/>
    </xf>
    <xf numFmtId="3" fontId="35" fillId="0" borderId="22" xfId="694" applyNumberFormat="1" applyFont="1" applyFill="1" applyBorder="1" applyAlignment="1">
      <alignment horizontal="left"/>
      <protection/>
    </xf>
    <xf numFmtId="0" fontId="36" fillId="0" borderId="0" xfId="694" applyFont="1" applyFill="1" applyAlignment="1">
      <alignment/>
      <protection/>
    </xf>
    <xf numFmtId="0" fontId="36" fillId="0" borderId="25" xfId="694" applyFont="1" applyBorder="1" applyAlignment="1">
      <alignment/>
      <protection/>
    </xf>
    <xf numFmtId="0" fontId="39" fillId="10" borderId="22" xfId="694" applyFont="1" applyFill="1" applyBorder="1" applyAlignment="1">
      <alignment/>
      <protection/>
    </xf>
    <xf numFmtId="3" fontId="35" fillId="10" borderId="24" xfId="694" applyNumberFormat="1" applyFont="1" applyFill="1" applyBorder="1" applyAlignment="1">
      <alignment/>
      <protection/>
    </xf>
    <xf numFmtId="0" fontId="36" fillId="0" borderId="26" xfId="694" applyFont="1" applyFill="1" applyBorder="1" applyAlignment="1">
      <alignment/>
      <protection/>
    </xf>
    <xf numFmtId="0" fontId="36" fillId="0" borderId="26" xfId="694" applyFont="1" applyBorder="1" applyAlignment="1">
      <alignment/>
      <protection/>
    </xf>
    <xf numFmtId="10" fontId="41" fillId="8" borderId="27" xfId="722" applyNumberFormat="1" applyFont="1" applyFill="1" applyBorder="1" applyAlignment="1">
      <alignment/>
    </xf>
    <xf numFmtId="10" fontId="35" fillId="8" borderId="27" xfId="722" applyNumberFormat="1" applyFont="1" applyFill="1" applyBorder="1" applyAlignment="1">
      <alignment/>
    </xf>
    <xf numFmtId="0" fontId="36" fillId="8" borderId="27" xfId="694" applyFont="1" applyFill="1" applyBorder="1" applyAlignment="1">
      <alignment/>
      <protection/>
    </xf>
    <xf numFmtId="0" fontId="37" fillId="0" borderId="0" xfId="694" applyFont="1" applyAlignment="1">
      <alignment/>
      <protection/>
    </xf>
    <xf numFmtId="3" fontId="36" fillId="0" borderId="0" xfId="694" applyNumberFormat="1" applyFont="1" applyAlignment="1">
      <alignment/>
      <protection/>
    </xf>
    <xf numFmtId="0" fontId="42" fillId="0" borderId="0" xfId="693" applyFont="1">
      <alignment/>
      <protection/>
    </xf>
    <xf numFmtId="193" fontId="42" fillId="0" borderId="0" xfId="371" applyNumberFormat="1" applyFont="1" applyAlignment="1">
      <alignment/>
    </xf>
    <xf numFmtId="193" fontId="42" fillId="0" borderId="0" xfId="693" applyNumberFormat="1" applyFont="1">
      <alignment/>
      <protection/>
    </xf>
    <xf numFmtId="0" fontId="27" fillId="0" borderId="0" xfId="0" applyFont="1" applyBorder="1" applyAlignment="1">
      <alignment/>
    </xf>
    <xf numFmtId="0" fontId="44" fillId="0" borderId="17" xfId="0" applyFont="1" applyBorder="1" applyAlignment="1">
      <alignment/>
    </xf>
    <xf numFmtId="0" fontId="44" fillId="0" borderId="15" xfId="0" applyFont="1" applyBorder="1" applyAlignment="1">
      <alignment/>
    </xf>
    <xf numFmtId="0" fontId="28" fillId="0" borderId="17" xfId="0" applyFont="1" applyBorder="1" applyAlignment="1">
      <alignment/>
    </xf>
    <xf numFmtId="0" fontId="27" fillId="0" borderId="0" xfId="0" applyFont="1" applyFill="1" applyBorder="1" applyAlignment="1">
      <alignment/>
    </xf>
    <xf numFmtId="0" fontId="44" fillId="0" borderId="0" xfId="0" applyFont="1" applyBorder="1" applyAlignment="1">
      <alignment/>
    </xf>
    <xf numFmtId="0" fontId="44" fillId="0" borderId="28" xfId="0" applyFont="1" applyBorder="1" applyAlignment="1">
      <alignment/>
    </xf>
    <xf numFmtId="0" fontId="28" fillId="0" borderId="0" xfId="0" applyFont="1" applyBorder="1" applyAlignment="1">
      <alignment/>
    </xf>
    <xf numFmtId="0" fontId="45" fillId="0" borderId="15" xfId="0" applyFont="1" applyBorder="1" applyAlignment="1">
      <alignment/>
    </xf>
    <xf numFmtId="0" fontId="45" fillId="0" borderId="17" xfId="0" applyFont="1" applyBorder="1" applyAlignment="1">
      <alignment/>
    </xf>
    <xf numFmtId="0" fontId="27" fillId="0" borderId="15" xfId="0" applyFont="1" applyBorder="1" applyAlignment="1">
      <alignment/>
    </xf>
    <xf numFmtId="0" fontId="26" fillId="0" borderId="15" xfId="0" applyFont="1" applyBorder="1" applyAlignment="1">
      <alignment horizontal="center"/>
    </xf>
    <xf numFmtId="0" fontId="46" fillId="0" borderId="16" xfId="0" applyFont="1" applyBorder="1" applyAlignment="1">
      <alignment/>
    </xf>
    <xf numFmtId="0" fontId="46" fillId="0" borderId="15" xfId="0" applyFont="1" applyBorder="1" applyAlignment="1">
      <alignment/>
    </xf>
    <xf numFmtId="0" fontId="26" fillId="0" borderId="15" xfId="0" applyFont="1" applyFill="1" applyBorder="1" applyAlignment="1">
      <alignment horizontal="center" wrapText="1"/>
    </xf>
    <xf numFmtId="0" fontId="26" fillId="0" borderId="17" xfId="0" applyFont="1" applyFill="1" applyBorder="1" applyAlignment="1">
      <alignment horizontal="center"/>
    </xf>
    <xf numFmtId="0" fontId="27" fillId="0" borderId="29" xfId="0" applyFont="1" applyFill="1" applyBorder="1" applyAlignment="1">
      <alignment wrapText="1"/>
    </xf>
    <xf numFmtId="0" fontId="46" fillId="0" borderId="16" xfId="0" applyFont="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28" xfId="0" applyFont="1" applyFill="1" applyBorder="1" applyAlignment="1">
      <alignment horizontal="center"/>
    </xf>
    <xf numFmtId="0" fontId="26" fillId="0" borderId="0" xfId="0" applyFont="1" applyFill="1" applyBorder="1" applyAlignment="1">
      <alignment horizontal="center"/>
    </xf>
    <xf numFmtId="0" fontId="27" fillId="0" borderId="31" xfId="0" applyFont="1" applyFill="1" applyBorder="1" applyAlignment="1">
      <alignment wrapText="1"/>
    </xf>
    <xf numFmtId="196" fontId="27" fillId="0" borderId="24" xfId="0" applyNumberFormat="1" applyFont="1" applyFill="1" applyBorder="1" applyAlignment="1">
      <alignment wrapText="1"/>
    </xf>
    <xf numFmtId="0" fontId="27" fillId="0" borderId="24" xfId="0" applyFont="1" applyFill="1" applyBorder="1" applyAlignment="1">
      <alignment/>
    </xf>
    <xf numFmtId="0" fontId="27" fillId="0" borderId="31" xfId="0" applyFont="1" applyFill="1" applyBorder="1" applyAlignment="1">
      <alignment/>
    </xf>
    <xf numFmtId="3" fontId="27" fillId="0" borderId="31" xfId="0" applyNumberFormat="1" applyFont="1" applyFill="1" applyBorder="1" applyAlignment="1">
      <alignment wrapText="1"/>
    </xf>
    <xf numFmtId="3" fontId="27" fillId="0" borderId="0" xfId="0" applyNumberFormat="1" applyFont="1" applyFill="1" applyBorder="1" applyAlignment="1">
      <alignment/>
    </xf>
    <xf numFmtId="0" fontId="26" fillId="0" borderId="0" xfId="0" applyFont="1" applyFill="1" applyBorder="1" applyAlignment="1">
      <alignment/>
    </xf>
    <xf numFmtId="0" fontId="27" fillId="2" borderId="0" xfId="0" applyFont="1" applyFill="1" applyBorder="1" applyAlignment="1">
      <alignment/>
    </xf>
    <xf numFmtId="0" fontId="27" fillId="0" borderId="25" xfId="0" applyFont="1" applyFill="1" applyBorder="1" applyAlignment="1">
      <alignment/>
    </xf>
    <xf numFmtId="0" fontId="27" fillId="0" borderId="32" xfId="0" applyFont="1" applyFill="1" applyBorder="1" applyAlignment="1">
      <alignment/>
    </xf>
    <xf numFmtId="0" fontId="27" fillId="0" borderId="28" xfId="0" applyFont="1" applyBorder="1" applyAlignment="1">
      <alignment/>
    </xf>
    <xf numFmtId="0" fontId="31" fillId="0" borderId="28" xfId="0" applyFont="1" applyFill="1" applyBorder="1" applyAlignment="1">
      <alignment/>
    </xf>
    <xf numFmtId="0" fontId="27" fillId="0" borderId="28" xfId="0" applyFont="1" applyFill="1" applyBorder="1" applyAlignment="1">
      <alignment/>
    </xf>
    <xf numFmtId="0" fontId="27" fillId="0" borderId="23" xfId="0" applyFont="1" applyFill="1" applyBorder="1" applyAlignment="1">
      <alignment/>
    </xf>
    <xf numFmtId="0" fontId="27" fillId="0" borderId="33" xfId="0" applyFont="1" applyFill="1" applyBorder="1" applyAlignment="1">
      <alignment/>
    </xf>
    <xf numFmtId="0" fontId="27" fillId="0" borderId="34" xfId="0" applyFont="1" applyFill="1" applyBorder="1" applyAlignment="1">
      <alignment/>
    </xf>
    <xf numFmtId="0" fontId="27" fillId="0" borderId="35" xfId="0" applyFont="1" applyFill="1" applyBorder="1" applyAlignment="1">
      <alignment/>
    </xf>
    <xf numFmtId="0" fontId="27" fillId="0" borderId="36" xfId="0" applyFont="1" applyFill="1" applyBorder="1" applyAlignment="1">
      <alignment/>
    </xf>
    <xf numFmtId="0" fontId="27" fillId="0" borderId="37" xfId="0" applyFont="1" applyFill="1" applyBorder="1" applyAlignment="1">
      <alignment wrapText="1"/>
    </xf>
    <xf numFmtId="3" fontId="27" fillId="0" borderId="37" xfId="0" applyNumberFormat="1" applyFont="1" applyFill="1" applyBorder="1" applyAlignment="1">
      <alignment wrapText="1"/>
    </xf>
    <xf numFmtId="3" fontId="27" fillId="0" borderId="34" xfId="0" applyNumberFormat="1" applyFont="1" applyFill="1" applyBorder="1" applyAlignment="1">
      <alignment wrapText="1"/>
    </xf>
    <xf numFmtId="0" fontId="45" fillId="0" borderId="0" xfId="0" applyFont="1" applyAlignment="1">
      <alignment/>
    </xf>
    <xf numFmtId="0" fontId="27" fillId="0" borderId="28" xfId="0" applyFont="1" applyFill="1" applyBorder="1" applyAlignment="1">
      <alignment wrapText="1"/>
    </xf>
    <xf numFmtId="3" fontId="27" fillId="0" borderId="28" xfId="0" applyNumberFormat="1" applyFont="1" applyFill="1" applyBorder="1" applyAlignment="1">
      <alignment wrapText="1"/>
    </xf>
    <xf numFmtId="0" fontId="27" fillId="0" borderId="0" xfId="0" applyFont="1" applyAlignment="1">
      <alignment/>
    </xf>
    <xf numFmtId="0" fontId="27" fillId="0" borderId="0" xfId="0" applyFont="1" applyFill="1" applyBorder="1" applyAlignment="1">
      <alignment wrapText="1"/>
    </xf>
    <xf numFmtId="3" fontId="27" fillId="0" borderId="0" xfId="0" applyNumberFormat="1" applyFont="1" applyFill="1" applyBorder="1" applyAlignment="1">
      <alignment wrapText="1"/>
    </xf>
    <xf numFmtId="0" fontId="46" fillId="0" borderId="0" xfId="0" applyFont="1" applyBorder="1" applyAlignment="1">
      <alignment/>
    </xf>
    <xf numFmtId="0" fontId="46" fillId="0" borderId="0" xfId="0" applyFont="1" applyAlignment="1">
      <alignment/>
    </xf>
    <xf numFmtId="0" fontId="56" fillId="0" borderId="13" xfId="514" applyBorder="1">
      <alignment/>
      <protection/>
    </xf>
    <xf numFmtId="0" fontId="56" fillId="0" borderId="13" xfId="514" applyBorder="1" applyAlignment="1">
      <alignment horizontal="center" vertical="center"/>
      <protection/>
    </xf>
    <xf numFmtId="3" fontId="56" fillId="0" borderId="13" xfId="514" applyNumberFormat="1" applyBorder="1" applyAlignment="1">
      <alignment horizontal="right" vertical="center"/>
      <protection/>
    </xf>
    <xf numFmtId="3" fontId="56" fillId="0" borderId="13" xfId="367" applyNumberFormat="1" applyFont="1" applyBorder="1" applyAlignment="1">
      <alignment horizontal="right" vertical="center"/>
    </xf>
    <xf numFmtId="0" fontId="57" fillId="26" borderId="13" xfId="514" applyFont="1" applyFill="1" applyBorder="1" applyAlignment="1">
      <alignment horizontal="center" vertical="center"/>
      <protection/>
    </xf>
    <xf numFmtId="0" fontId="57" fillId="26" borderId="13" xfId="514" applyFont="1" applyFill="1" applyBorder="1">
      <alignment/>
      <protection/>
    </xf>
    <xf numFmtId="3" fontId="56" fillId="27" borderId="13" xfId="514" applyNumberFormat="1" applyFill="1" applyBorder="1" applyAlignment="1">
      <alignment horizontal="right" vertical="center"/>
      <protection/>
    </xf>
    <xf numFmtId="3" fontId="57" fillId="26" borderId="13" xfId="514" applyNumberFormat="1" applyFont="1" applyFill="1" applyBorder="1">
      <alignment/>
      <protection/>
    </xf>
    <xf numFmtId="3" fontId="56" fillId="28" borderId="13" xfId="367" applyNumberFormat="1" applyFont="1" applyFill="1" applyBorder="1" applyAlignment="1">
      <alignment horizontal="right" vertical="center"/>
    </xf>
    <xf numFmtId="10" fontId="56" fillId="0" borderId="13" xfId="762" applyNumberFormat="1" applyFont="1" applyFill="1" applyBorder="1" applyAlignment="1">
      <alignment horizontal="right" vertical="center"/>
    </xf>
    <xf numFmtId="10" fontId="57" fillId="26" borderId="13" xfId="762" applyNumberFormat="1" applyFont="1" applyFill="1" applyBorder="1" applyAlignment="1">
      <alignment/>
    </xf>
    <xf numFmtId="0" fontId="56" fillId="29" borderId="0" xfId="514" applyFill="1" applyBorder="1">
      <alignment/>
      <protection/>
    </xf>
    <xf numFmtId="3" fontId="57" fillId="28" borderId="13" xfId="514" applyNumberFormat="1" applyFont="1" applyFill="1" applyBorder="1">
      <alignment/>
      <protection/>
    </xf>
    <xf numFmtId="10" fontId="57" fillId="0" borderId="13" xfId="762" applyNumberFormat="1" applyFont="1" applyFill="1" applyBorder="1" applyAlignment="1">
      <alignment/>
    </xf>
    <xf numFmtId="0" fontId="57" fillId="0" borderId="13" xfId="514" applyFont="1" applyFill="1" applyBorder="1" applyAlignment="1">
      <alignment horizontal="center" vertical="center"/>
      <protection/>
    </xf>
    <xf numFmtId="0" fontId="56" fillId="29" borderId="0" xfId="514" applyFill="1" applyBorder="1" applyAlignment="1">
      <alignment horizontal="center" vertical="center"/>
      <protection/>
    </xf>
    <xf numFmtId="3" fontId="56" fillId="29" borderId="13" xfId="367" applyNumberFormat="1" applyFont="1" applyFill="1" applyBorder="1" applyAlignment="1">
      <alignment horizontal="right" vertical="center"/>
    </xf>
    <xf numFmtId="0" fontId="57" fillId="29" borderId="14" xfId="514" applyFont="1" applyFill="1" applyBorder="1">
      <alignment/>
      <protection/>
    </xf>
    <xf numFmtId="3" fontId="57" fillId="29" borderId="38" xfId="514" applyNumberFormat="1" applyFont="1" applyFill="1" applyBorder="1">
      <alignment/>
      <protection/>
    </xf>
    <xf numFmtId="10" fontId="57" fillId="29" borderId="39" xfId="762" applyNumberFormat="1" applyFont="1" applyFill="1" applyBorder="1" applyAlignment="1">
      <alignment/>
    </xf>
    <xf numFmtId="0" fontId="56" fillId="29" borderId="0" xfId="518" applyFill="1">
      <alignment/>
      <protection/>
    </xf>
    <xf numFmtId="0" fontId="58" fillId="26" borderId="13" xfId="518" applyFont="1" applyFill="1" applyBorder="1" applyAlignment="1">
      <alignment horizontal="center" vertical="center" wrapText="1"/>
      <protection/>
    </xf>
    <xf numFmtId="192" fontId="56" fillId="28" borderId="13" xfId="367" applyNumberFormat="1" applyFont="1" applyFill="1" applyBorder="1" applyAlignment="1">
      <alignment horizontal="right" vertical="center"/>
    </xf>
    <xf numFmtId="192" fontId="57" fillId="26" borderId="13" xfId="367" applyNumberFormat="1" applyFont="1" applyFill="1" applyBorder="1" applyAlignment="1">
      <alignment horizontal="right" vertical="center"/>
    </xf>
    <xf numFmtId="191" fontId="56" fillId="0" borderId="13" xfId="367" applyNumberFormat="1" applyFont="1" applyFill="1" applyBorder="1" applyAlignment="1">
      <alignment horizontal="right" vertical="center"/>
    </xf>
    <xf numFmtId="3" fontId="56" fillId="29" borderId="0" xfId="514" applyNumberFormat="1" applyFill="1" applyBorder="1">
      <alignment/>
      <protection/>
    </xf>
    <xf numFmtId="191" fontId="56" fillId="0" borderId="0" xfId="367" applyNumberFormat="1" applyFont="1" applyFill="1" applyBorder="1" applyAlignment="1">
      <alignment horizontal="right" vertical="center"/>
    </xf>
    <xf numFmtId="191" fontId="57" fillId="26" borderId="38" xfId="681" applyNumberFormat="1" applyFont="1" applyFill="1" applyBorder="1" applyAlignment="1">
      <alignment horizontal="right" vertical="center"/>
      <protection/>
    </xf>
    <xf numFmtId="3" fontId="57" fillId="26" borderId="14" xfId="364" applyNumberFormat="1" applyFont="1" applyFill="1" applyBorder="1" applyAlignment="1">
      <alignment horizontal="right" vertical="center"/>
    </xf>
    <xf numFmtId="192" fontId="57" fillId="26" borderId="38" xfId="681" applyNumberFormat="1" applyFont="1" applyFill="1" applyBorder="1" applyAlignment="1">
      <alignment horizontal="center" vertical="center"/>
      <protection/>
    </xf>
    <xf numFmtId="192" fontId="57" fillId="29" borderId="38" xfId="681" applyNumberFormat="1" applyFont="1" applyFill="1" applyBorder="1" applyAlignment="1">
      <alignment horizontal="center" vertical="center"/>
      <protection/>
    </xf>
    <xf numFmtId="3" fontId="57" fillId="29" borderId="38" xfId="364" applyNumberFormat="1" applyFont="1" applyFill="1" applyBorder="1" applyAlignment="1">
      <alignment horizontal="right" vertical="center"/>
    </xf>
    <xf numFmtId="192" fontId="56" fillId="29" borderId="38" xfId="681" applyNumberFormat="1" applyFont="1" applyFill="1" applyBorder="1" applyAlignment="1">
      <alignment horizontal="center" vertical="center"/>
      <protection/>
    </xf>
    <xf numFmtId="191" fontId="57" fillId="0" borderId="39" xfId="681" applyNumberFormat="1" applyFont="1" applyFill="1" applyBorder="1" applyAlignment="1">
      <alignment horizontal="right" vertical="center"/>
      <protection/>
    </xf>
    <xf numFmtId="3" fontId="29" fillId="0" borderId="13" xfId="0" applyNumberFormat="1" applyFont="1" applyBorder="1" applyAlignment="1">
      <alignment horizontal="center" vertical="center"/>
    </xf>
    <xf numFmtId="0" fontId="5" fillId="26" borderId="13" xfId="765" applyFill="1" applyBorder="1">
      <alignment horizontal="left" vertical="center" wrapText="1"/>
      <protection/>
    </xf>
    <xf numFmtId="189" fontId="26" fillId="26" borderId="13" xfId="0" applyNumberFormat="1" applyFont="1" applyFill="1" applyBorder="1" applyAlignment="1">
      <alignment/>
    </xf>
    <xf numFmtId="187" fontId="29" fillId="0" borderId="14" xfId="0" applyNumberFormat="1" applyFont="1" applyFill="1" applyBorder="1" applyAlignment="1">
      <alignment vertical="center"/>
    </xf>
    <xf numFmtId="193" fontId="42" fillId="0" borderId="13" xfId="371" applyNumberFormat="1" applyFont="1" applyBorder="1" applyAlignment="1">
      <alignment/>
    </xf>
    <xf numFmtId="186" fontId="30" fillId="26" borderId="13" xfId="0" applyNumberFormat="1" applyFont="1" applyFill="1" applyBorder="1" applyAlignment="1">
      <alignment horizontal="center" vertical="center"/>
    </xf>
    <xf numFmtId="199" fontId="56" fillId="0" borderId="13" xfId="367" applyNumberFormat="1" applyFont="1" applyFill="1" applyBorder="1" applyAlignment="1">
      <alignment horizontal="right" vertical="center"/>
    </xf>
    <xf numFmtId="0" fontId="5" fillId="26" borderId="13" xfId="0" applyFont="1" applyFill="1" applyBorder="1" applyAlignment="1">
      <alignment horizontal="right" vertical="center"/>
    </xf>
    <xf numFmtId="0" fontId="43" fillId="26" borderId="13" xfId="693" applyFont="1" applyFill="1" applyBorder="1" applyAlignment="1">
      <alignment horizontal="center"/>
      <protection/>
    </xf>
    <xf numFmtId="166" fontId="29" fillId="0" borderId="0" xfId="722" applyFont="1" applyAlignment="1">
      <alignment/>
    </xf>
    <xf numFmtId="186" fontId="26" fillId="26" borderId="14" xfId="0" applyNumberFormat="1" applyFont="1" applyFill="1" applyBorder="1" applyAlignment="1">
      <alignment vertical="center" wrapText="1"/>
    </xf>
    <xf numFmtId="186" fontId="26" fillId="26" borderId="13" xfId="0" applyNumberFormat="1" applyFont="1" applyFill="1" applyBorder="1" applyAlignment="1">
      <alignment horizontal="center" vertical="center" wrapText="1"/>
    </xf>
    <xf numFmtId="193" fontId="42" fillId="0" borderId="13" xfId="371" applyNumberFormat="1" applyFont="1" applyFill="1" applyBorder="1" applyAlignment="1">
      <alignment/>
    </xf>
    <xf numFmtId="192" fontId="56" fillId="29" borderId="39" xfId="681" applyNumberFormat="1" applyFont="1" applyFill="1" applyBorder="1" applyAlignment="1">
      <alignment horizontal="center" vertical="center"/>
      <protection/>
    </xf>
    <xf numFmtId="3" fontId="29" fillId="0" borderId="39" xfId="0" applyNumberFormat="1" applyFont="1" applyBorder="1" applyAlignment="1">
      <alignment vertical="center"/>
    </xf>
    <xf numFmtId="186" fontId="29" fillId="26" borderId="39" xfId="0" applyNumberFormat="1" applyFont="1" applyFill="1" applyBorder="1" applyAlignment="1">
      <alignment/>
    </xf>
    <xf numFmtId="0" fontId="56" fillId="0" borderId="14" xfId="681" applyFont="1" applyFill="1" applyBorder="1">
      <alignment/>
      <protection/>
    </xf>
    <xf numFmtId="186" fontId="26" fillId="26" borderId="13" xfId="0" applyNumberFormat="1" applyFont="1" applyFill="1" applyBorder="1" applyAlignment="1">
      <alignment horizontal="center" vertical="center" wrapText="1"/>
    </xf>
    <xf numFmtId="186" fontId="29" fillId="26" borderId="13" xfId="0" applyNumberFormat="1" applyFont="1" applyFill="1" applyBorder="1" applyAlignment="1">
      <alignment/>
    </xf>
    <xf numFmtId="0" fontId="56" fillId="29" borderId="0" xfId="681" applyFill="1">
      <alignment/>
      <protection/>
    </xf>
    <xf numFmtId="0" fontId="57" fillId="0" borderId="13" xfId="681" applyFont="1" applyFill="1" applyBorder="1" applyAlignment="1">
      <alignment horizontal="center" vertical="center"/>
      <protection/>
    </xf>
    <xf numFmtId="0" fontId="57" fillId="26" borderId="14" xfId="681" applyFont="1" applyFill="1" applyBorder="1">
      <alignment/>
      <protection/>
    </xf>
    <xf numFmtId="0" fontId="56" fillId="0" borderId="13" xfId="681" applyFont="1" applyFill="1" applyBorder="1" applyAlignment="1">
      <alignment horizontal="center" vertical="center"/>
      <protection/>
    </xf>
    <xf numFmtId="3" fontId="56" fillId="29" borderId="13" xfId="364" applyNumberFormat="1" applyFont="1" applyFill="1" applyBorder="1" applyAlignment="1">
      <alignment horizontal="right" vertical="center"/>
    </xf>
    <xf numFmtId="0" fontId="57" fillId="0" borderId="14" xfId="681" applyFont="1" applyFill="1" applyBorder="1" applyAlignment="1">
      <alignment horizontal="center" vertical="center"/>
      <protection/>
    </xf>
    <xf numFmtId="191" fontId="56" fillId="29" borderId="0" xfId="681" applyNumberFormat="1" applyFill="1">
      <alignment/>
      <protection/>
    </xf>
    <xf numFmtId="191" fontId="57" fillId="26" borderId="13" xfId="681" applyNumberFormat="1" applyFont="1" applyFill="1" applyBorder="1" applyAlignment="1">
      <alignment horizontal="right" vertical="center"/>
      <protection/>
    </xf>
    <xf numFmtId="192" fontId="56" fillId="29" borderId="13" xfId="681" applyNumberFormat="1" applyFill="1" applyBorder="1" applyAlignment="1">
      <alignment horizontal="center" vertical="center"/>
      <protection/>
    </xf>
    <xf numFmtId="0" fontId="57" fillId="26" borderId="14" xfId="681" applyFont="1" applyFill="1" applyBorder="1" applyAlignment="1">
      <alignment horizontal="center" vertical="center"/>
      <protection/>
    </xf>
    <xf numFmtId="192" fontId="56" fillId="0" borderId="13" xfId="367" applyNumberFormat="1" applyFont="1" applyFill="1" applyBorder="1" applyAlignment="1">
      <alignment horizontal="right" vertical="center"/>
    </xf>
    <xf numFmtId="167" fontId="29" fillId="28" borderId="13" xfId="722" applyNumberFormat="1" applyFont="1" applyFill="1" applyBorder="1" applyAlignment="1">
      <alignment vertical="center"/>
    </xf>
    <xf numFmtId="0" fontId="10" fillId="26" borderId="13" xfId="765" applyFont="1" applyFill="1" applyBorder="1" applyAlignment="1">
      <alignment horizontal="center" vertical="center" wrapText="1"/>
      <protection/>
    </xf>
    <xf numFmtId="3" fontId="57" fillId="29" borderId="14" xfId="364" applyNumberFormat="1" applyFont="1" applyFill="1" applyBorder="1" applyAlignment="1">
      <alignment horizontal="right" vertical="center"/>
    </xf>
    <xf numFmtId="193" fontId="43" fillId="26" borderId="13" xfId="371" applyNumberFormat="1" applyFont="1" applyFill="1" applyBorder="1" applyAlignment="1">
      <alignment horizontal="center"/>
    </xf>
    <xf numFmtId="191" fontId="57" fillId="28" borderId="13" xfId="681" applyNumberFormat="1" applyFont="1" applyFill="1" applyBorder="1" applyAlignment="1">
      <alignment horizontal="right" vertical="center"/>
      <protection/>
    </xf>
    <xf numFmtId="166" fontId="29" fillId="0" borderId="13" xfId="722" applyNumberFormat="1" applyFont="1" applyBorder="1" applyAlignment="1">
      <alignment horizontal="center" vertical="center"/>
    </xf>
    <xf numFmtId="186" fontId="26" fillId="26" borderId="14" xfId="0" applyNumberFormat="1" applyFont="1" applyFill="1" applyBorder="1" applyAlignment="1">
      <alignment horizontal="center" vertical="center" wrapText="1"/>
    </xf>
    <xf numFmtId="3" fontId="26" fillId="26" borderId="13" xfId="0" applyNumberFormat="1" applyFont="1" applyFill="1" applyBorder="1" applyAlignment="1">
      <alignment/>
    </xf>
    <xf numFmtId="169" fontId="29" fillId="28" borderId="14" xfId="372" applyFont="1" applyFill="1" applyBorder="1" applyAlignment="1">
      <alignment vertical="center"/>
    </xf>
    <xf numFmtId="0" fontId="29" fillId="0" borderId="13" xfId="0" applyNumberFormat="1" applyFont="1" applyBorder="1" applyAlignment="1">
      <alignment horizontal="center"/>
    </xf>
    <xf numFmtId="191" fontId="57" fillId="29" borderId="39" xfId="681" applyNumberFormat="1" applyFont="1" applyFill="1" applyBorder="1" applyAlignment="1">
      <alignment horizontal="right" vertical="center"/>
      <protection/>
    </xf>
    <xf numFmtId="195" fontId="43" fillId="26" borderId="13" xfId="371" applyNumberFormat="1" applyFont="1" applyFill="1" applyBorder="1" applyAlignment="1">
      <alignment horizontal="center"/>
    </xf>
    <xf numFmtId="191" fontId="57" fillId="28" borderId="39" xfId="681" applyNumberFormat="1" applyFont="1" applyFill="1" applyBorder="1" applyAlignment="1">
      <alignment horizontal="right" vertical="center"/>
      <protection/>
    </xf>
    <xf numFmtId="0" fontId="31" fillId="0" borderId="13" xfId="693" applyFont="1" applyBorder="1">
      <alignment/>
      <protection/>
    </xf>
    <xf numFmtId="197" fontId="43" fillId="26" borderId="13" xfId="371" applyNumberFormat="1" applyFont="1" applyFill="1" applyBorder="1" applyAlignment="1">
      <alignment/>
    </xf>
    <xf numFmtId="193" fontId="43" fillId="26" borderId="13" xfId="371" applyNumberFormat="1" applyFont="1" applyFill="1" applyBorder="1" applyAlignment="1">
      <alignment/>
    </xf>
    <xf numFmtId="196" fontId="42" fillId="0" borderId="13" xfId="371" applyNumberFormat="1" applyFont="1" applyBorder="1" applyAlignment="1">
      <alignment/>
    </xf>
    <xf numFmtId="193" fontId="43" fillId="26" borderId="13" xfId="693" applyNumberFormat="1" applyFont="1" applyFill="1" applyBorder="1" applyAlignment="1">
      <alignment horizontal="center"/>
      <protection/>
    </xf>
    <xf numFmtId="193" fontId="31" fillId="26" borderId="13" xfId="693" applyNumberFormat="1" applyFont="1" applyFill="1" applyBorder="1">
      <alignment/>
      <protection/>
    </xf>
    <xf numFmtId="10" fontId="43" fillId="26" borderId="13" xfId="722" applyNumberFormat="1" applyFont="1" applyFill="1" applyBorder="1" applyAlignment="1">
      <alignment horizontal="center"/>
    </xf>
    <xf numFmtId="196" fontId="42" fillId="0" borderId="13" xfId="371" applyNumberFormat="1" applyFont="1" applyFill="1" applyBorder="1" applyAlignment="1">
      <alignment/>
    </xf>
    <xf numFmtId="10" fontId="42" fillId="0" borderId="13" xfId="722" applyNumberFormat="1" applyFont="1" applyFill="1" applyBorder="1" applyAlignment="1">
      <alignment horizontal="center"/>
    </xf>
    <xf numFmtId="0" fontId="32" fillId="26" borderId="13" xfId="693" applyFont="1" applyFill="1" applyBorder="1">
      <alignment/>
      <protection/>
    </xf>
    <xf numFmtId="191" fontId="57" fillId="26" borderId="39" xfId="681" applyNumberFormat="1" applyFont="1" applyFill="1" applyBorder="1" applyAlignment="1">
      <alignment horizontal="right" vertical="center"/>
      <protection/>
    </xf>
    <xf numFmtId="192" fontId="56" fillId="28" borderId="13" xfId="684" applyNumberFormat="1" applyFont="1" applyFill="1" applyBorder="1" applyAlignment="1">
      <alignment horizontal="center" vertical="center"/>
      <protection/>
    </xf>
    <xf numFmtId="186" fontId="30" fillId="26" borderId="13" xfId="0" applyNumberFormat="1" applyFont="1" applyFill="1" applyBorder="1" applyAlignment="1">
      <alignment/>
    </xf>
    <xf numFmtId="191" fontId="57" fillId="26" borderId="13" xfId="367" applyNumberFormat="1" applyFont="1" applyFill="1" applyBorder="1" applyAlignment="1">
      <alignment horizontal="right" vertical="center"/>
    </xf>
    <xf numFmtId="167" fontId="30" fillId="26" borderId="13" xfId="722" applyNumberFormat="1" applyFont="1" applyFill="1" applyBorder="1" applyAlignment="1">
      <alignment/>
    </xf>
    <xf numFmtId="200" fontId="56" fillId="0" borderId="13" xfId="722" applyNumberFormat="1" applyFont="1" applyFill="1" applyBorder="1" applyAlignment="1">
      <alignment horizontal="right" vertical="center"/>
    </xf>
    <xf numFmtId="200" fontId="49" fillId="26" borderId="13" xfId="722" applyNumberFormat="1" applyFont="1" applyFill="1" applyBorder="1" applyAlignment="1">
      <alignment horizontal="right" vertical="center"/>
    </xf>
    <xf numFmtId="0" fontId="0" fillId="29" borderId="13" xfId="0" applyFont="1" applyFill="1" applyBorder="1" applyAlignment="1">
      <alignment vertical="center"/>
    </xf>
    <xf numFmtId="198" fontId="56" fillId="29" borderId="13" xfId="367" applyNumberFormat="1" applyFont="1" applyFill="1" applyBorder="1" applyAlignment="1">
      <alignment horizontal="right" vertical="center"/>
    </xf>
    <xf numFmtId="186" fontId="29" fillId="29" borderId="0" xfId="0" applyNumberFormat="1" applyFont="1" applyFill="1" applyAlignment="1">
      <alignment/>
    </xf>
    <xf numFmtId="186" fontId="30" fillId="0" borderId="13" xfId="0" applyNumberFormat="1" applyFont="1" applyBorder="1" applyAlignment="1">
      <alignment horizontal="center"/>
    </xf>
    <xf numFmtId="192" fontId="57" fillId="29" borderId="40" xfId="367" applyNumberFormat="1" applyFont="1" applyFill="1" applyBorder="1" applyAlignment="1">
      <alignment horizontal="right" vertical="center"/>
    </xf>
    <xf numFmtId="166" fontId="57" fillId="29" borderId="40" xfId="722" applyFont="1" applyFill="1" applyBorder="1" applyAlignment="1">
      <alignment horizontal="right" vertical="center"/>
    </xf>
    <xf numFmtId="186" fontId="29" fillId="29" borderId="13" xfId="0" applyNumberFormat="1" applyFont="1" applyFill="1" applyBorder="1" applyAlignment="1">
      <alignment horizontal="left" vertical="center"/>
    </xf>
    <xf numFmtId="192" fontId="57" fillId="30" borderId="13" xfId="367" applyNumberFormat="1" applyFont="1" applyFill="1" applyBorder="1" applyAlignment="1">
      <alignment horizontal="right" vertical="center"/>
    </xf>
    <xf numFmtId="0" fontId="0" fillId="0" borderId="0" xfId="0" applyAlignment="1">
      <alignment/>
    </xf>
    <xf numFmtId="3" fontId="0" fillId="0" borderId="0" xfId="0" applyNumberFormat="1" applyAlignment="1">
      <alignment/>
    </xf>
    <xf numFmtId="3" fontId="0" fillId="0" borderId="13" xfId="0" applyNumberFormat="1" applyBorder="1" applyAlignment="1">
      <alignment/>
    </xf>
    <xf numFmtId="1" fontId="0" fillId="0" borderId="13" xfId="0" applyNumberFormat="1" applyBorder="1" applyAlignment="1">
      <alignment/>
    </xf>
    <xf numFmtId="3" fontId="0" fillId="0" borderId="0" xfId="0" applyNumberFormat="1" applyBorder="1" applyAlignment="1">
      <alignment/>
    </xf>
    <xf numFmtId="0" fontId="59" fillId="0" borderId="13" xfId="0" applyFont="1" applyBorder="1" applyAlignment="1">
      <alignment horizontal="center"/>
    </xf>
    <xf numFmtId="9" fontId="0" fillId="0" borderId="13" xfId="722" applyNumberFormat="1" applyFont="1" applyBorder="1" applyAlignment="1">
      <alignment/>
    </xf>
    <xf numFmtId="0" fontId="0" fillId="0" borderId="13" xfId="0" applyBorder="1" applyAlignment="1">
      <alignment/>
    </xf>
    <xf numFmtId="0" fontId="59" fillId="0" borderId="13" xfId="0" applyFont="1" applyBorder="1" applyAlignment="1">
      <alignment horizontal="right"/>
    </xf>
    <xf numFmtId="186" fontId="26" fillId="26" borderId="13" xfId="0" applyNumberFormat="1" applyFont="1" applyFill="1" applyBorder="1" applyAlignment="1">
      <alignment horizontal="center" vertical="center" wrapText="1"/>
    </xf>
    <xf numFmtId="186" fontId="30" fillId="29" borderId="13" xfId="0" applyNumberFormat="1" applyFont="1" applyFill="1" applyBorder="1" applyAlignment="1">
      <alignment horizontal="center" vertical="center" wrapText="1"/>
    </xf>
    <xf numFmtId="186" fontId="30" fillId="0" borderId="13" xfId="0" applyNumberFormat="1" applyFont="1" applyBorder="1" applyAlignment="1">
      <alignment horizontal="center" vertical="center" wrapText="1"/>
    </xf>
    <xf numFmtId="191" fontId="57" fillId="29" borderId="40" xfId="367" applyNumberFormat="1" applyFont="1" applyFill="1" applyBorder="1" applyAlignment="1">
      <alignment horizontal="right" vertical="center"/>
    </xf>
    <xf numFmtId="167" fontId="57" fillId="29" borderId="40" xfId="722" applyNumberFormat="1" applyFont="1" applyFill="1" applyBorder="1" applyAlignment="1">
      <alignment horizontal="right" vertical="center"/>
    </xf>
    <xf numFmtId="186" fontId="26" fillId="28" borderId="13" xfId="0" applyNumberFormat="1" applyFont="1" applyFill="1" applyBorder="1" applyAlignment="1">
      <alignment horizontal="center" vertical="center" wrapText="1"/>
    </xf>
    <xf numFmtId="0" fontId="26" fillId="28" borderId="13" xfId="0" applyNumberFormat="1" applyFont="1" applyFill="1" applyBorder="1" applyAlignment="1">
      <alignment horizontal="center" vertical="center" wrapText="1"/>
    </xf>
    <xf numFmtId="167" fontId="56" fillId="0" borderId="13" xfId="722" applyNumberFormat="1" applyFont="1" applyFill="1" applyBorder="1" applyAlignment="1">
      <alignment horizontal="right" vertical="center"/>
    </xf>
    <xf numFmtId="186" fontId="30" fillId="31" borderId="13" xfId="0" applyNumberFormat="1" applyFont="1" applyFill="1" applyBorder="1" applyAlignment="1">
      <alignment horizontal="left" vertical="center"/>
    </xf>
    <xf numFmtId="0" fontId="60" fillId="27" borderId="13" xfId="547" applyFont="1" applyFill="1" applyBorder="1" applyAlignment="1">
      <alignment horizontal="center" vertical="center" wrapText="1"/>
      <protection/>
    </xf>
    <xf numFmtId="186" fontId="30" fillId="31" borderId="14" xfId="0" applyNumberFormat="1" applyFont="1" applyFill="1" applyBorder="1" applyAlignment="1">
      <alignment horizontal="left" vertical="center"/>
    </xf>
    <xf numFmtId="186" fontId="30" fillId="31" borderId="38" xfId="0" applyNumberFormat="1" applyFont="1" applyFill="1" applyBorder="1" applyAlignment="1">
      <alignment horizontal="left" vertical="center"/>
    </xf>
    <xf numFmtId="186" fontId="30" fillId="31" borderId="13" xfId="0" applyNumberFormat="1" applyFont="1" applyFill="1" applyBorder="1" applyAlignment="1">
      <alignment horizontal="center" vertical="center"/>
    </xf>
    <xf numFmtId="186" fontId="26" fillId="26" borderId="14" xfId="0" applyNumberFormat="1" applyFont="1" applyFill="1" applyBorder="1" applyAlignment="1">
      <alignment horizontal="center" vertical="center" wrapText="1"/>
    </xf>
    <xf numFmtId="186" fontId="26" fillId="26" borderId="39" xfId="0" applyNumberFormat="1" applyFont="1" applyFill="1" applyBorder="1" applyAlignment="1">
      <alignment horizontal="center" vertical="center" wrapText="1"/>
    </xf>
    <xf numFmtId="186" fontId="26" fillId="26" borderId="13" xfId="0" applyNumberFormat="1" applyFont="1" applyFill="1" applyBorder="1" applyAlignment="1">
      <alignment horizontal="center" vertical="center" wrapText="1"/>
    </xf>
    <xf numFmtId="3" fontId="29" fillId="0" borderId="14" xfId="0" applyNumberFormat="1" applyFont="1" applyBorder="1" applyAlignment="1">
      <alignment horizontal="left" vertical="center"/>
    </xf>
    <xf numFmtId="3" fontId="29" fillId="0" borderId="39" xfId="0" applyNumberFormat="1" applyFont="1" applyBorder="1" applyAlignment="1">
      <alignment horizontal="left" vertical="center"/>
    </xf>
    <xf numFmtId="186" fontId="30" fillId="31" borderId="14" xfId="0" applyNumberFormat="1" applyFont="1" applyFill="1" applyBorder="1" applyAlignment="1">
      <alignment horizontal="center"/>
    </xf>
    <xf numFmtId="186" fontId="30" fillId="31" borderId="38" xfId="0" applyNumberFormat="1" applyFont="1" applyFill="1" applyBorder="1" applyAlignment="1">
      <alignment horizontal="center"/>
    </xf>
    <xf numFmtId="186" fontId="30" fillId="31" borderId="39" xfId="0" applyNumberFormat="1" applyFont="1" applyFill="1" applyBorder="1" applyAlignment="1">
      <alignment horizontal="center"/>
    </xf>
    <xf numFmtId="3" fontId="29" fillId="29" borderId="13" xfId="0" applyNumberFormat="1" applyFont="1" applyFill="1" applyBorder="1" applyAlignment="1">
      <alignment horizontal="center" vertical="center"/>
    </xf>
    <xf numFmtId="0" fontId="60" fillId="27" borderId="13" xfId="548" applyFont="1" applyFill="1" applyBorder="1" applyAlignment="1">
      <alignment horizontal="center" vertical="center" wrapText="1"/>
      <protection/>
    </xf>
    <xf numFmtId="0" fontId="57" fillId="26" borderId="41" xfId="514" applyFont="1" applyFill="1" applyBorder="1" applyAlignment="1">
      <alignment horizontal="center" vertical="center"/>
      <protection/>
    </xf>
    <xf numFmtId="0" fontId="57" fillId="26" borderId="40" xfId="514" applyFont="1" applyFill="1" applyBorder="1" applyAlignment="1">
      <alignment horizontal="center" vertical="center"/>
      <protection/>
    </xf>
    <xf numFmtId="0" fontId="57" fillId="26" borderId="14" xfId="514" applyFont="1" applyFill="1" applyBorder="1" applyAlignment="1">
      <alignment horizontal="center" vertical="center"/>
      <protection/>
    </xf>
    <xf numFmtId="0" fontId="57" fillId="26" borderId="39" xfId="514" applyFont="1" applyFill="1" applyBorder="1" applyAlignment="1">
      <alignment horizontal="center" vertical="center"/>
      <protection/>
    </xf>
    <xf numFmtId="0" fontId="57" fillId="26" borderId="38" xfId="514" applyFont="1" applyFill="1" applyBorder="1" applyAlignment="1">
      <alignment horizontal="center" vertical="center"/>
      <protection/>
    </xf>
    <xf numFmtId="186" fontId="30" fillId="31" borderId="13" xfId="0" applyNumberFormat="1" applyFont="1" applyFill="1" applyBorder="1" applyAlignment="1">
      <alignment horizontal="center"/>
    </xf>
    <xf numFmtId="3" fontId="29" fillId="0" borderId="14" xfId="0" applyNumberFormat="1" applyFont="1" applyBorder="1" applyAlignment="1">
      <alignment horizontal="center" vertical="center"/>
    </xf>
    <xf numFmtId="3" fontId="29" fillId="0" borderId="39" xfId="0" applyNumberFormat="1" applyFont="1" applyBorder="1" applyAlignment="1">
      <alignment horizontal="center" vertical="center"/>
    </xf>
    <xf numFmtId="0" fontId="56" fillId="0" borderId="14" xfId="681" applyFont="1" applyFill="1" applyBorder="1" applyAlignment="1">
      <alignment horizontal="left"/>
      <protection/>
    </xf>
    <xf numFmtId="0" fontId="56" fillId="0" borderId="39" xfId="681" applyFont="1" applyFill="1" applyBorder="1" applyAlignment="1">
      <alignment horizontal="left"/>
      <protection/>
    </xf>
    <xf numFmtId="3" fontId="29" fillId="0" borderId="13" xfId="0" applyNumberFormat="1" applyFont="1" applyBorder="1" applyAlignment="1">
      <alignment horizontal="center" vertical="center"/>
    </xf>
    <xf numFmtId="167" fontId="29" fillId="0" borderId="14" xfId="722" applyNumberFormat="1" applyFont="1" applyBorder="1" applyAlignment="1">
      <alignment horizontal="center" vertical="center"/>
    </xf>
    <xf numFmtId="167" fontId="29" fillId="0" borderId="39" xfId="722" applyNumberFormat="1" applyFont="1" applyBorder="1" applyAlignment="1">
      <alignment horizontal="center" vertical="center"/>
    </xf>
    <xf numFmtId="0" fontId="35" fillId="0" borderId="0" xfId="694" applyFont="1" applyFill="1" applyBorder="1" applyAlignment="1">
      <alignment horizontal="left"/>
      <protection/>
    </xf>
    <xf numFmtId="0" fontId="35" fillId="10" borderId="16" xfId="694" applyFont="1" applyFill="1" applyBorder="1" applyAlignment="1">
      <alignment horizontal="center"/>
      <protection/>
    </xf>
    <xf numFmtId="0" fontId="35" fillId="10" borderId="26" xfId="694" applyFont="1" applyFill="1" applyBorder="1" applyAlignment="1">
      <alignment horizontal="center"/>
      <protection/>
    </xf>
  </cellXfs>
  <cellStyles count="839">
    <cellStyle name="Normal" xfId="0"/>
    <cellStyle name="_Report - Costs" xfId="15"/>
    <cellStyle name="_Report Data" xfId="16"/>
    <cellStyle name="1_User_Input" xfId="17"/>
    <cellStyle name="2_Input_notes" xfId="18"/>
    <cellStyle name="20% - Accent1" xfId="19"/>
    <cellStyle name="20% - Accent1 2" xfId="20"/>
    <cellStyle name="20% - Accent1 2 2" xfId="21"/>
    <cellStyle name="20% - Accent1 2 3" xfId="22"/>
    <cellStyle name="20% - Accent1 3" xfId="23"/>
    <cellStyle name="20% - Accent1 3 2" xfId="24"/>
    <cellStyle name="20% - Accent1 3 3" xfId="25"/>
    <cellStyle name="20% - Accent1 4" xfId="26"/>
    <cellStyle name="20% - Accent1 4 2" xfId="27"/>
    <cellStyle name="20% - Accent1 4 3" xfId="28"/>
    <cellStyle name="20% - Accent1 5" xfId="29"/>
    <cellStyle name="20% - Accent1 6" xfId="30"/>
    <cellStyle name="20% - Accent2" xfId="31"/>
    <cellStyle name="20% - Accent2 2" xfId="32"/>
    <cellStyle name="20% - Accent2 2 2" xfId="33"/>
    <cellStyle name="20% - Accent2 2 3" xfId="34"/>
    <cellStyle name="20% - Accent2 3" xfId="35"/>
    <cellStyle name="20% - Accent2 3 2" xfId="36"/>
    <cellStyle name="20% - Accent2 3 3" xfId="37"/>
    <cellStyle name="20% - Accent2 4" xfId="38"/>
    <cellStyle name="20% - Accent2 4 2" xfId="39"/>
    <cellStyle name="20% - Accent2 4 3" xfId="40"/>
    <cellStyle name="20% - Accent2 5" xfId="41"/>
    <cellStyle name="20% - Accent2 6" xfId="42"/>
    <cellStyle name="20% - Accent3" xfId="43"/>
    <cellStyle name="20% - Accent3 2" xfId="44"/>
    <cellStyle name="20% - Accent3 2 2" xfId="45"/>
    <cellStyle name="20% - Accent3 2 3" xfId="46"/>
    <cellStyle name="20% - Accent3 3" xfId="47"/>
    <cellStyle name="20% - Accent3 3 2" xfId="48"/>
    <cellStyle name="20% - Accent3 3 3" xfId="49"/>
    <cellStyle name="20% - Accent3 4" xfId="50"/>
    <cellStyle name="20% - Accent3 4 2" xfId="51"/>
    <cellStyle name="20% - Accent3 4 3" xfId="52"/>
    <cellStyle name="20% - Accent3 5" xfId="53"/>
    <cellStyle name="20% - Accent3 6" xfId="54"/>
    <cellStyle name="20% - Accent4" xfId="55"/>
    <cellStyle name="20% - Accent4 2" xfId="56"/>
    <cellStyle name="20% - Accent4 2 2" xfId="57"/>
    <cellStyle name="20% - Accent4 2 3" xfId="58"/>
    <cellStyle name="20% - Accent4 3" xfId="59"/>
    <cellStyle name="20% - Accent4 3 2" xfId="60"/>
    <cellStyle name="20% - Accent4 3 3" xfId="61"/>
    <cellStyle name="20% - Accent4 4" xfId="62"/>
    <cellStyle name="20% - Accent4 4 2" xfId="63"/>
    <cellStyle name="20% - Accent4 4 3" xfId="64"/>
    <cellStyle name="20% - Accent4 5" xfId="65"/>
    <cellStyle name="20% - Accent4 6" xfId="66"/>
    <cellStyle name="20% - Accent5" xfId="67"/>
    <cellStyle name="20% - Accent5 2" xfId="68"/>
    <cellStyle name="20% - Accent5 2 2" xfId="69"/>
    <cellStyle name="20% - Accent5 2 3" xfId="70"/>
    <cellStyle name="20% - Accent5 3" xfId="71"/>
    <cellStyle name="20% - Accent5 3 2" xfId="72"/>
    <cellStyle name="20% - Accent5 3 3" xfId="73"/>
    <cellStyle name="20% - Accent5 4" xfId="74"/>
    <cellStyle name="20% - Accent5 4 2" xfId="75"/>
    <cellStyle name="20% - Accent5 4 3" xfId="76"/>
    <cellStyle name="20% - Accent5 5" xfId="77"/>
    <cellStyle name="20% - Accent5 6" xfId="78"/>
    <cellStyle name="20% - Accent6" xfId="79"/>
    <cellStyle name="20% - Accent6 2" xfId="80"/>
    <cellStyle name="20% - Accent6 2 2" xfId="81"/>
    <cellStyle name="20% - Accent6 2 3" xfId="82"/>
    <cellStyle name="20% - Accent6 3" xfId="83"/>
    <cellStyle name="20% - Accent6 3 2" xfId="84"/>
    <cellStyle name="20% - Accent6 3 3" xfId="85"/>
    <cellStyle name="20% - Accent6 4" xfId="86"/>
    <cellStyle name="20% - Accent6 4 2" xfId="87"/>
    <cellStyle name="20% - Accent6 4 3" xfId="88"/>
    <cellStyle name="20% - Accent6 5" xfId="89"/>
    <cellStyle name="20% - Accent6 6" xfId="90"/>
    <cellStyle name="3_Input_parms" xfId="91"/>
    <cellStyle name="4_Header" xfId="92"/>
    <cellStyle name="40% - Accent1" xfId="93"/>
    <cellStyle name="40% - Accent1 2" xfId="94"/>
    <cellStyle name="40% - Accent1 2 2" xfId="95"/>
    <cellStyle name="40% - Accent1 2 3" xfId="96"/>
    <cellStyle name="40% - Accent1 3" xfId="97"/>
    <cellStyle name="40% - Accent1 3 2" xfId="98"/>
    <cellStyle name="40% - Accent1 3 3" xfId="99"/>
    <cellStyle name="40% - Accent1 4" xfId="100"/>
    <cellStyle name="40% - Accent1 4 2" xfId="101"/>
    <cellStyle name="40% - Accent1 4 3" xfId="102"/>
    <cellStyle name="40% - Accent1 5" xfId="103"/>
    <cellStyle name="40% - Accent1 6" xfId="104"/>
    <cellStyle name="40% - Accent2" xfId="105"/>
    <cellStyle name="40% - Accent2 2" xfId="106"/>
    <cellStyle name="40% - Accent2 2 2" xfId="107"/>
    <cellStyle name="40% - Accent2 2 3" xfId="108"/>
    <cellStyle name="40% - Accent2 3" xfId="109"/>
    <cellStyle name="40% - Accent2 3 2" xfId="110"/>
    <cellStyle name="40% - Accent2 3 3" xfId="111"/>
    <cellStyle name="40% - Accent2 4" xfId="112"/>
    <cellStyle name="40% - Accent2 4 2" xfId="113"/>
    <cellStyle name="40% - Accent2 4 3" xfId="114"/>
    <cellStyle name="40% - Accent2 5" xfId="115"/>
    <cellStyle name="40% - Accent2 6" xfId="116"/>
    <cellStyle name="40% - Accent3" xfId="117"/>
    <cellStyle name="40% - Accent3 2" xfId="118"/>
    <cellStyle name="40% - Accent3 2 2" xfId="119"/>
    <cellStyle name="40% - Accent3 2 3" xfId="120"/>
    <cellStyle name="40% - Accent3 3" xfId="121"/>
    <cellStyle name="40% - Accent3 3 2" xfId="122"/>
    <cellStyle name="40% - Accent3 3 3" xfId="123"/>
    <cellStyle name="40% - Accent3 4" xfId="124"/>
    <cellStyle name="40% - Accent3 4 2" xfId="125"/>
    <cellStyle name="40% - Accent3 4 3" xfId="126"/>
    <cellStyle name="40% - Accent3 5" xfId="127"/>
    <cellStyle name="40% - Accent3 6" xfId="128"/>
    <cellStyle name="40% - Accent4" xfId="129"/>
    <cellStyle name="40% - Accent4 2" xfId="130"/>
    <cellStyle name="40% - Accent4 2 2" xfId="131"/>
    <cellStyle name="40% - Accent4 2 3" xfId="132"/>
    <cellStyle name="40% - Accent4 3" xfId="133"/>
    <cellStyle name="40% - Accent4 3 2" xfId="134"/>
    <cellStyle name="40% - Accent4 3 3" xfId="135"/>
    <cellStyle name="40% - Accent4 4" xfId="136"/>
    <cellStyle name="40% - Accent4 4 2" xfId="137"/>
    <cellStyle name="40% - Accent4 4 3" xfId="138"/>
    <cellStyle name="40% - Accent4 5" xfId="139"/>
    <cellStyle name="40% - Accent4 6" xfId="140"/>
    <cellStyle name="40% - Accent5" xfId="141"/>
    <cellStyle name="40% - Accent5 2" xfId="142"/>
    <cellStyle name="40% - Accent5 2 2" xfId="143"/>
    <cellStyle name="40% - Accent5 2 3" xfId="144"/>
    <cellStyle name="40% - Accent5 3" xfId="145"/>
    <cellStyle name="40% - Accent5 3 2" xfId="146"/>
    <cellStyle name="40% - Accent5 3 3" xfId="147"/>
    <cellStyle name="40% - Accent5 4" xfId="148"/>
    <cellStyle name="40% - Accent5 4 2" xfId="149"/>
    <cellStyle name="40% - Accent5 4 3" xfId="150"/>
    <cellStyle name="40% - Accent5 5" xfId="151"/>
    <cellStyle name="40% - Accent5 6" xfId="152"/>
    <cellStyle name="40% - Accent6" xfId="153"/>
    <cellStyle name="40% - Accent6 2" xfId="154"/>
    <cellStyle name="40% - Accent6 2 2" xfId="155"/>
    <cellStyle name="40% - Accent6 2 3" xfId="156"/>
    <cellStyle name="40% - Accent6 3" xfId="157"/>
    <cellStyle name="40% - Accent6 3 2" xfId="158"/>
    <cellStyle name="40% - Accent6 3 3" xfId="159"/>
    <cellStyle name="40% - Accent6 4" xfId="160"/>
    <cellStyle name="40% - Accent6 4 2" xfId="161"/>
    <cellStyle name="40% - Accent6 4 3" xfId="162"/>
    <cellStyle name="40% - Accent6 5" xfId="163"/>
    <cellStyle name="40% - Accent6 6" xfId="164"/>
    <cellStyle name="5_Calcs" xfId="165"/>
    <cellStyle name="6_Developer_notes" xfId="166"/>
    <cellStyle name="60% - Accent1" xfId="167"/>
    <cellStyle name="60% - Accent1 2" xfId="168"/>
    <cellStyle name="60% - Accent1 2 2" xfId="169"/>
    <cellStyle name="60% - Accent1 2 3" xfId="170"/>
    <cellStyle name="60% - Accent1 3" xfId="171"/>
    <cellStyle name="60% - Accent1 3 2" xfId="172"/>
    <cellStyle name="60% - Accent1 3 3" xfId="173"/>
    <cellStyle name="60% - Accent1 4" xfId="174"/>
    <cellStyle name="60% - Accent1 4 2" xfId="175"/>
    <cellStyle name="60% - Accent1 4 3" xfId="176"/>
    <cellStyle name="60% - Accent1 5" xfId="177"/>
    <cellStyle name="60% - Accent1 6" xfId="178"/>
    <cellStyle name="60% - Accent2" xfId="179"/>
    <cellStyle name="60% - Accent2 2" xfId="180"/>
    <cellStyle name="60% - Accent2 2 2" xfId="181"/>
    <cellStyle name="60% - Accent2 2 3" xfId="182"/>
    <cellStyle name="60% - Accent2 3" xfId="183"/>
    <cellStyle name="60% - Accent2 3 2" xfId="184"/>
    <cellStyle name="60% - Accent2 3 3" xfId="185"/>
    <cellStyle name="60% - Accent2 4" xfId="186"/>
    <cellStyle name="60% - Accent2 4 2" xfId="187"/>
    <cellStyle name="60% - Accent2 4 3" xfId="188"/>
    <cellStyle name="60% - Accent2 5" xfId="189"/>
    <cellStyle name="60% - Accent2 6" xfId="190"/>
    <cellStyle name="60% - Accent3" xfId="191"/>
    <cellStyle name="60% - Accent3 2" xfId="192"/>
    <cellStyle name="60% - Accent3 2 2" xfId="193"/>
    <cellStyle name="60% - Accent3 2 3" xfId="194"/>
    <cellStyle name="60% - Accent3 3" xfId="195"/>
    <cellStyle name="60% - Accent3 3 2" xfId="196"/>
    <cellStyle name="60% - Accent3 3 3" xfId="197"/>
    <cellStyle name="60% - Accent3 4" xfId="198"/>
    <cellStyle name="60% - Accent3 4 2" xfId="199"/>
    <cellStyle name="60% - Accent3 4 3" xfId="200"/>
    <cellStyle name="60% - Accent3 5" xfId="201"/>
    <cellStyle name="60% - Accent3 6" xfId="202"/>
    <cellStyle name="60% - Accent4" xfId="203"/>
    <cellStyle name="60% - Accent4 2" xfId="204"/>
    <cellStyle name="60% - Accent4 2 2" xfId="205"/>
    <cellStyle name="60% - Accent4 2 3" xfId="206"/>
    <cellStyle name="60% - Accent4 3" xfId="207"/>
    <cellStyle name="60% - Accent4 3 2" xfId="208"/>
    <cellStyle name="60% - Accent4 3 3" xfId="209"/>
    <cellStyle name="60% - Accent4 4" xfId="210"/>
    <cellStyle name="60% - Accent4 4 2" xfId="211"/>
    <cellStyle name="60% - Accent4 4 3" xfId="212"/>
    <cellStyle name="60% - Accent4 5" xfId="213"/>
    <cellStyle name="60% - Accent4 6" xfId="214"/>
    <cellStyle name="60% - Accent5" xfId="215"/>
    <cellStyle name="60% - Accent5 2" xfId="216"/>
    <cellStyle name="60% - Accent5 2 2" xfId="217"/>
    <cellStyle name="60% - Accent5 2 3" xfId="218"/>
    <cellStyle name="60% - Accent5 3" xfId="219"/>
    <cellStyle name="60% - Accent5 3 2" xfId="220"/>
    <cellStyle name="60% - Accent5 3 3" xfId="221"/>
    <cellStyle name="60% - Accent5 4" xfId="222"/>
    <cellStyle name="60% - Accent5 4 2" xfId="223"/>
    <cellStyle name="60% - Accent5 4 3" xfId="224"/>
    <cellStyle name="60% - Accent5 5" xfId="225"/>
    <cellStyle name="60% - Accent5 6" xfId="226"/>
    <cellStyle name="60% - Accent6" xfId="227"/>
    <cellStyle name="60% - Accent6 2" xfId="228"/>
    <cellStyle name="60% - Accent6 2 2" xfId="229"/>
    <cellStyle name="60% - Accent6 2 3" xfId="230"/>
    <cellStyle name="60% - Accent6 3" xfId="231"/>
    <cellStyle name="60% - Accent6 3 2" xfId="232"/>
    <cellStyle name="60% - Accent6 3 3" xfId="233"/>
    <cellStyle name="60% - Accent6 4" xfId="234"/>
    <cellStyle name="60% - Accent6 4 2" xfId="235"/>
    <cellStyle name="60% - Accent6 4 3" xfId="236"/>
    <cellStyle name="60% - Accent6 5" xfId="237"/>
    <cellStyle name="60% - Accent6 6" xfId="238"/>
    <cellStyle name="7_Warning" xfId="239"/>
    <cellStyle name="Accent1" xfId="240"/>
    <cellStyle name="Accent1 2" xfId="241"/>
    <cellStyle name="Accent1 2 2" xfId="242"/>
    <cellStyle name="Accent1 2 3" xfId="243"/>
    <cellStyle name="Accent1 3" xfId="244"/>
    <cellStyle name="Accent1 3 2" xfId="245"/>
    <cellStyle name="Accent1 3 3" xfId="246"/>
    <cellStyle name="Accent1 4" xfId="247"/>
    <cellStyle name="Accent1 4 2" xfId="248"/>
    <cellStyle name="Accent1 4 3" xfId="249"/>
    <cellStyle name="Accent1 5" xfId="250"/>
    <cellStyle name="Accent1 6" xfId="251"/>
    <cellStyle name="Accent2" xfId="252"/>
    <cellStyle name="Accent2 2" xfId="253"/>
    <cellStyle name="Accent2 2 2" xfId="254"/>
    <cellStyle name="Accent2 2 3" xfId="255"/>
    <cellStyle name="Accent2 3" xfId="256"/>
    <cellStyle name="Accent2 3 2" xfId="257"/>
    <cellStyle name="Accent2 3 3" xfId="258"/>
    <cellStyle name="Accent2 4" xfId="259"/>
    <cellStyle name="Accent2 4 2" xfId="260"/>
    <cellStyle name="Accent2 4 3" xfId="261"/>
    <cellStyle name="Accent2 5" xfId="262"/>
    <cellStyle name="Accent2 6" xfId="263"/>
    <cellStyle name="Accent3" xfId="264"/>
    <cellStyle name="Accent3 2" xfId="265"/>
    <cellStyle name="Accent3 2 2" xfId="266"/>
    <cellStyle name="Accent3 2 3" xfId="267"/>
    <cellStyle name="Accent3 3" xfId="268"/>
    <cellStyle name="Accent3 3 2" xfId="269"/>
    <cellStyle name="Accent3 3 3" xfId="270"/>
    <cellStyle name="Accent3 4" xfId="271"/>
    <cellStyle name="Accent3 4 2" xfId="272"/>
    <cellStyle name="Accent3 4 3" xfId="273"/>
    <cellStyle name="Accent3 5" xfId="274"/>
    <cellStyle name="Accent3 6" xfId="275"/>
    <cellStyle name="Accent4" xfId="276"/>
    <cellStyle name="Accent4 2" xfId="277"/>
    <cellStyle name="Accent4 2 2" xfId="278"/>
    <cellStyle name="Accent4 2 3" xfId="279"/>
    <cellStyle name="Accent4 3" xfId="280"/>
    <cellStyle name="Accent4 3 2" xfId="281"/>
    <cellStyle name="Accent4 3 3" xfId="282"/>
    <cellStyle name="Accent4 4" xfId="283"/>
    <cellStyle name="Accent4 4 2" xfId="284"/>
    <cellStyle name="Accent4 4 3" xfId="285"/>
    <cellStyle name="Accent4 5" xfId="286"/>
    <cellStyle name="Accent4 6" xfId="287"/>
    <cellStyle name="Accent5" xfId="288"/>
    <cellStyle name="Accent5 2" xfId="289"/>
    <cellStyle name="Accent5 2 2" xfId="290"/>
    <cellStyle name="Accent5 2 3" xfId="291"/>
    <cellStyle name="Accent5 3" xfId="292"/>
    <cellStyle name="Accent5 3 2" xfId="293"/>
    <cellStyle name="Accent5 3 3" xfId="294"/>
    <cellStyle name="Accent5 4" xfId="295"/>
    <cellStyle name="Accent5 4 2" xfId="296"/>
    <cellStyle name="Accent5 4 3" xfId="297"/>
    <cellStyle name="Accent5 5" xfId="298"/>
    <cellStyle name="Accent5 6" xfId="299"/>
    <cellStyle name="Accent6" xfId="300"/>
    <cellStyle name="Accent6 2" xfId="301"/>
    <cellStyle name="Accent6 2 2" xfId="302"/>
    <cellStyle name="Accent6 2 3" xfId="303"/>
    <cellStyle name="Accent6 3" xfId="304"/>
    <cellStyle name="Accent6 3 2" xfId="305"/>
    <cellStyle name="Accent6 3 3" xfId="306"/>
    <cellStyle name="Accent6 4" xfId="307"/>
    <cellStyle name="Accent6 4 2" xfId="308"/>
    <cellStyle name="Accent6 4 3" xfId="309"/>
    <cellStyle name="Accent6 5" xfId="310"/>
    <cellStyle name="Accent6 6" xfId="311"/>
    <cellStyle name="Bad" xfId="312"/>
    <cellStyle name="Bad 2" xfId="313"/>
    <cellStyle name="Bad 2 2" xfId="314"/>
    <cellStyle name="Bad 2 3" xfId="315"/>
    <cellStyle name="Bad 3" xfId="316"/>
    <cellStyle name="Bad 3 2" xfId="317"/>
    <cellStyle name="Bad 3 3" xfId="318"/>
    <cellStyle name="Bad 4" xfId="319"/>
    <cellStyle name="Bad 4 2" xfId="320"/>
    <cellStyle name="Bad 4 3" xfId="321"/>
    <cellStyle name="Bad 5" xfId="322"/>
    <cellStyle name="Bad 6" xfId="323"/>
    <cellStyle name="Calculation" xfId="324"/>
    <cellStyle name="Calculation 2" xfId="325"/>
    <cellStyle name="Calculation 2 2" xfId="326"/>
    <cellStyle name="Calculation 2 3" xfId="327"/>
    <cellStyle name="Calculation 3" xfId="328"/>
    <cellStyle name="Calculation 3 2" xfId="329"/>
    <cellStyle name="Calculation 3 3" xfId="330"/>
    <cellStyle name="Calculation 4" xfId="331"/>
    <cellStyle name="Calculation 4 2" xfId="332"/>
    <cellStyle name="Calculation 4 3" xfId="333"/>
    <cellStyle name="Calculation 5" xfId="334"/>
    <cellStyle name="Calculation 6" xfId="335"/>
    <cellStyle name="Check Cell" xfId="336"/>
    <cellStyle name="Check Cell 2" xfId="337"/>
    <cellStyle name="Check Cell 2 2" xfId="338"/>
    <cellStyle name="Check Cell 2 3" xfId="339"/>
    <cellStyle name="Check Cell 3" xfId="340"/>
    <cellStyle name="Check Cell 3 2" xfId="341"/>
    <cellStyle name="Check Cell 3 3" xfId="342"/>
    <cellStyle name="Check Cell 4" xfId="343"/>
    <cellStyle name="Check Cell 4 2" xfId="344"/>
    <cellStyle name="Check Cell 4 3" xfId="345"/>
    <cellStyle name="Check Cell 5" xfId="346"/>
    <cellStyle name="Check Cell 6" xfId="347"/>
    <cellStyle name="Checksum" xfId="348"/>
    <cellStyle name="Column label" xfId="349"/>
    <cellStyle name="Column label (left aligned)" xfId="350"/>
    <cellStyle name="Column label (no wrap)" xfId="351"/>
    <cellStyle name="Column label (not bold)" xfId="352"/>
    <cellStyle name="Column label_Broadband model 2007_240708" xfId="353"/>
    <cellStyle name="Comma" xfId="354"/>
    <cellStyle name="Comma [0]" xfId="355"/>
    <cellStyle name="Comma 2" xfId="356"/>
    <cellStyle name="Comma 2 2" xfId="357"/>
    <cellStyle name="Comma 2 3" xfId="358"/>
    <cellStyle name="Comma 2 4" xfId="359"/>
    <cellStyle name="Comma 2 5" xfId="360"/>
    <cellStyle name="Comma 2 6" xfId="361"/>
    <cellStyle name="Comma 3" xfId="362"/>
    <cellStyle name="Comma 4" xfId="363"/>
    <cellStyle name="Comma 5" xfId="364"/>
    <cellStyle name="Comma 5 2" xfId="365"/>
    <cellStyle name="Comma 5 3" xfId="366"/>
    <cellStyle name="Comma 9" xfId="367"/>
    <cellStyle name="Comma 9 2" xfId="368"/>
    <cellStyle name="Comma 9 3" xfId="369"/>
    <cellStyle name="Comma 9 4" xfId="370"/>
    <cellStyle name="Comma_AS_2002_Report_20040104_V1" xfId="371"/>
    <cellStyle name="Currency" xfId="372"/>
    <cellStyle name="Currency (2dp)" xfId="373"/>
    <cellStyle name="Currency [0]" xfId="374"/>
    <cellStyle name="Currency Dollar" xfId="375"/>
    <cellStyle name="Currency Dollar (2dp)" xfId="376"/>
    <cellStyle name="Currency EUR" xfId="377"/>
    <cellStyle name="Currency EUR (2dp)" xfId="378"/>
    <cellStyle name="Currency Euro" xfId="379"/>
    <cellStyle name="Currency Euro (2dp)" xfId="380"/>
    <cellStyle name="Currency Euro_Broadband model 2007_240708" xfId="381"/>
    <cellStyle name="Currency GBP" xfId="382"/>
    <cellStyle name="Currency GBP (2dp)" xfId="383"/>
    <cellStyle name="Currency Pound" xfId="384"/>
    <cellStyle name="Currency Pound (2dp)" xfId="385"/>
    <cellStyle name="Currency USD" xfId="386"/>
    <cellStyle name="Currency USD (2dp)" xfId="387"/>
    <cellStyle name="Date" xfId="388"/>
    <cellStyle name="Date (Month)" xfId="389"/>
    <cellStyle name="Date (Year)" xfId="390"/>
    <cellStyle name="Euro" xfId="391"/>
    <cellStyle name="Explanatory Text" xfId="392"/>
    <cellStyle name="Explanatory Text 2" xfId="393"/>
    <cellStyle name="Explanatory Text 2 2" xfId="394"/>
    <cellStyle name="Explanatory Text 2 3" xfId="395"/>
    <cellStyle name="Explanatory Text 3" xfId="396"/>
    <cellStyle name="Explanatory Text 3 2" xfId="397"/>
    <cellStyle name="Explanatory Text 3 3" xfId="398"/>
    <cellStyle name="Explanatory Text 4" xfId="399"/>
    <cellStyle name="Explanatory Text 4 2" xfId="400"/>
    <cellStyle name="Explanatory Text 4 3" xfId="401"/>
    <cellStyle name="Explanatory Text 5" xfId="402"/>
    <cellStyle name="Explanatory Text 6" xfId="403"/>
    <cellStyle name="Good" xfId="404"/>
    <cellStyle name="Good 2" xfId="405"/>
    <cellStyle name="Good 2 2" xfId="406"/>
    <cellStyle name="Good 2 3" xfId="407"/>
    <cellStyle name="Good 3" xfId="408"/>
    <cellStyle name="Good 3 2" xfId="409"/>
    <cellStyle name="Good 3 3" xfId="410"/>
    <cellStyle name="Good 4" xfId="411"/>
    <cellStyle name="Good 4 2" xfId="412"/>
    <cellStyle name="Good 4 3" xfId="413"/>
    <cellStyle name="Good 5" xfId="414"/>
    <cellStyle name="Good 6" xfId="415"/>
    <cellStyle name="H0" xfId="416"/>
    <cellStyle name="H1" xfId="417"/>
    <cellStyle name="H2" xfId="418"/>
    <cellStyle name="H3" xfId="419"/>
    <cellStyle name="H4" xfId="420"/>
    <cellStyle name="Heading 1" xfId="421"/>
    <cellStyle name="Heading 1 2" xfId="422"/>
    <cellStyle name="Heading 1 2 2" xfId="423"/>
    <cellStyle name="Heading 1 2 3" xfId="424"/>
    <cellStyle name="Heading 1 3" xfId="425"/>
    <cellStyle name="Heading 1 3 2" xfId="426"/>
    <cellStyle name="Heading 1 3 3" xfId="427"/>
    <cellStyle name="Heading 1 4" xfId="428"/>
    <cellStyle name="Heading 1 4 2" xfId="429"/>
    <cellStyle name="Heading 1 4 3" xfId="430"/>
    <cellStyle name="Heading 1 5" xfId="431"/>
    <cellStyle name="Heading 1 6" xfId="432"/>
    <cellStyle name="Heading 2" xfId="433"/>
    <cellStyle name="Heading 2 2" xfId="434"/>
    <cellStyle name="Heading 2 2 2" xfId="435"/>
    <cellStyle name="Heading 2 2 3" xfId="436"/>
    <cellStyle name="Heading 2 3" xfId="437"/>
    <cellStyle name="Heading 2 3 2" xfId="438"/>
    <cellStyle name="Heading 2 3 3" xfId="439"/>
    <cellStyle name="Heading 2 4" xfId="440"/>
    <cellStyle name="Heading 2 4 2" xfId="441"/>
    <cellStyle name="Heading 2 4 3" xfId="442"/>
    <cellStyle name="Heading 2 5" xfId="443"/>
    <cellStyle name="Heading 2 6" xfId="444"/>
    <cellStyle name="Heading 3" xfId="445"/>
    <cellStyle name="Heading 3 2" xfId="446"/>
    <cellStyle name="Heading 3 2 2" xfId="447"/>
    <cellStyle name="Heading 3 2 3" xfId="448"/>
    <cellStyle name="Heading 3 3" xfId="449"/>
    <cellStyle name="Heading 3 3 2" xfId="450"/>
    <cellStyle name="Heading 3 3 3" xfId="451"/>
    <cellStyle name="Heading 3 4" xfId="452"/>
    <cellStyle name="Heading 3 4 2" xfId="453"/>
    <cellStyle name="Heading 3 4 3" xfId="454"/>
    <cellStyle name="Heading 3 5" xfId="455"/>
    <cellStyle name="Heading 3 6" xfId="456"/>
    <cellStyle name="Heading 4" xfId="457"/>
    <cellStyle name="Heading 4 2" xfId="458"/>
    <cellStyle name="Heading 4 2 2" xfId="459"/>
    <cellStyle name="Heading 4 2 3" xfId="460"/>
    <cellStyle name="Heading 4 3" xfId="461"/>
    <cellStyle name="Heading 4 3 2" xfId="462"/>
    <cellStyle name="Heading 4 3 3" xfId="463"/>
    <cellStyle name="Heading 4 4" xfId="464"/>
    <cellStyle name="Heading 4 4 2" xfId="465"/>
    <cellStyle name="Heading 4 4 3" xfId="466"/>
    <cellStyle name="Heading 4 5" xfId="467"/>
    <cellStyle name="Heading 4 6" xfId="468"/>
    <cellStyle name="Highlight" xfId="469"/>
    <cellStyle name="Input" xfId="470"/>
    <cellStyle name="Input 2" xfId="471"/>
    <cellStyle name="Input 2 2" xfId="472"/>
    <cellStyle name="Input 2 3" xfId="473"/>
    <cellStyle name="Input 3" xfId="474"/>
    <cellStyle name="Input 3 2" xfId="475"/>
    <cellStyle name="Input 3 3" xfId="476"/>
    <cellStyle name="Input 4" xfId="477"/>
    <cellStyle name="Input 4 2" xfId="478"/>
    <cellStyle name="Input 4 3" xfId="479"/>
    <cellStyle name="Input 5" xfId="480"/>
    <cellStyle name="Input 6" xfId="481"/>
    <cellStyle name="Input calculation" xfId="482"/>
    <cellStyle name="Input data" xfId="483"/>
    <cellStyle name="Input estimate" xfId="484"/>
    <cellStyle name="Input link" xfId="485"/>
    <cellStyle name="Input link (different workbook)" xfId="486"/>
    <cellStyle name="Input link_Broadband model 2007_240708" xfId="487"/>
    <cellStyle name="Input parameter" xfId="488"/>
    <cellStyle name="Linked Cell" xfId="489"/>
    <cellStyle name="Linked Cell 2" xfId="490"/>
    <cellStyle name="Linked Cell 2 2" xfId="491"/>
    <cellStyle name="Linked Cell 2 3" xfId="492"/>
    <cellStyle name="Linked Cell 3" xfId="493"/>
    <cellStyle name="Linked Cell 3 2" xfId="494"/>
    <cellStyle name="Linked Cell 3 3" xfId="495"/>
    <cellStyle name="Linked Cell 4" xfId="496"/>
    <cellStyle name="Linked Cell 4 2" xfId="497"/>
    <cellStyle name="Linked Cell 4 3" xfId="498"/>
    <cellStyle name="Linked Cell 5" xfId="499"/>
    <cellStyle name="Linked Cell 6" xfId="500"/>
    <cellStyle name="Name" xfId="501"/>
    <cellStyle name="Neutral" xfId="502"/>
    <cellStyle name="Neutral 2" xfId="503"/>
    <cellStyle name="Neutral 2 2" xfId="504"/>
    <cellStyle name="Neutral 2 3" xfId="505"/>
    <cellStyle name="Neutral 3" xfId="506"/>
    <cellStyle name="Neutral 3 2" xfId="507"/>
    <cellStyle name="Neutral 3 3" xfId="508"/>
    <cellStyle name="Neutral 4" xfId="509"/>
    <cellStyle name="Neutral 4 2" xfId="510"/>
    <cellStyle name="Neutral 4 3" xfId="511"/>
    <cellStyle name="Neutral 5" xfId="512"/>
    <cellStyle name="Neutral 6" xfId="513"/>
    <cellStyle name="Normal 12" xfId="514"/>
    <cellStyle name="Normal 12 2" xfId="515"/>
    <cellStyle name="Normal 12 3" xfId="516"/>
    <cellStyle name="Normal 12 4" xfId="517"/>
    <cellStyle name="Normal 13" xfId="518"/>
    <cellStyle name="Normal 13 2" xfId="519"/>
    <cellStyle name="Normal 13 3" xfId="520"/>
    <cellStyle name="Normal 13 4" xfId="521"/>
    <cellStyle name="Normal 2" xfId="522"/>
    <cellStyle name="Normal 2 10" xfId="523"/>
    <cellStyle name="Normal 2 11" xfId="524"/>
    <cellStyle name="Normal 2 11 2" xfId="525"/>
    <cellStyle name="Normal 2 11 2 2" xfId="526"/>
    <cellStyle name="Normal 2 11 3" xfId="527"/>
    <cellStyle name="Normal 2 12" xfId="528"/>
    <cellStyle name="Normal 2 12 2" xfId="529"/>
    <cellStyle name="Normal 2 2" xfId="530"/>
    <cellStyle name="Normal 2 2 2" xfId="531"/>
    <cellStyle name="Normal 2 2 2 2" xfId="532"/>
    <cellStyle name="Normal 2 2 2 2 2" xfId="533"/>
    <cellStyle name="Normal 2 2 2 2 2 2" xfId="534"/>
    <cellStyle name="Normal 2 2 2 2 3" xfId="535"/>
    <cellStyle name="Normal 2 2 2 3" xfId="536"/>
    <cellStyle name="Normal 2 2 2 4" xfId="537"/>
    <cellStyle name="Normal 2 2 2 4 2" xfId="538"/>
    <cellStyle name="Normal 2 2 3" xfId="539"/>
    <cellStyle name="Normal 2 2 4" xfId="540"/>
    <cellStyle name="Normal 2 2 5" xfId="541"/>
    <cellStyle name="Normal 2 2 5 2" xfId="542"/>
    <cellStyle name="Normal 2 2 5 2 2" xfId="543"/>
    <cellStyle name="Normal 2 2 5 3" xfId="544"/>
    <cellStyle name="Normal 2 2 6" xfId="545"/>
    <cellStyle name="Normal 2 2 6 2" xfId="546"/>
    <cellStyle name="Normal 2 3" xfId="547"/>
    <cellStyle name="Normal 2 4" xfId="548"/>
    <cellStyle name="Normal 2 5" xfId="549"/>
    <cellStyle name="Normal 2 6" xfId="550"/>
    <cellStyle name="Normal 2 7" xfId="551"/>
    <cellStyle name="Normal 2 8" xfId="552"/>
    <cellStyle name="Normal 2 9" xfId="553"/>
    <cellStyle name="Normal 2 9 2" xfId="554"/>
    <cellStyle name="Normal 2 9 2 2" xfId="555"/>
    <cellStyle name="Normal 2 9 2 2 2" xfId="556"/>
    <cellStyle name="Normal 2 9 2 3" xfId="557"/>
    <cellStyle name="Normal 2 9 3" xfId="558"/>
    <cellStyle name="Normal 2 9 4" xfId="559"/>
    <cellStyle name="Normal 2 9 4 2" xfId="560"/>
    <cellStyle name="Normal 3" xfId="561"/>
    <cellStyle name="Normal 3 10" xfId="562"/>
    <cellStyle name="Normal 3 10 2" xfId="563"/>
    <cellStyle name="Normal 3 10 2 2" xfId="564"/>
    <cellStyle name="Normal 3 10 2 2 2" xfId="565"/>
    <cellStyle name="Normal 3 10 2 3" xfId="566"/>
    <cellStyle name="Normal 3 10 3" xfId="567"/>
    <cellStyle name="Normal 3 10 4" xfId="568"/>
    <cellStyle name="Normal 3 10 4 2" xfId="569"/>
    <cellStyle name="Normal 3 11" xfId="570"/>
    <cellStyle name="Normal 3 12" xfId="571"/>
    <cellStyle name="Normal 3 12 2" xfId="572"/>
    <cellStyle name="Normal 3 12 2 2" xfId="573"/>
    <cellStyle name="Normal 3 12 3" xfId="574"/>
    <cellStyle name="Normal 3 13" xfId="575"/>
    <cellStyle name="Normal 3 13 2" xfId="576"/>
    <cellStyle name="Normal 3 2" xfId="577"/>
    <cellStyle name="Normal 3 2 2" xfId="578"/>
    <cellStyle name="Normal 3 2 2 2" xfId="579"/>
    <cellStyle name="Normal 3 2 2 2 2" xfId="580"/>
    <cellStyle name="Normal 3 2 2 2 2 2" xfId="581"/>
    <cellStyle name="Normal 3 2 2 2 3" xfId="582"/>
    <cellStyle name="Normal 3 2 2 3" xfId="583"/>
    <cellStyle name="Normal 3 2 2 4" xfId="584"/>
    <cellStyle name="Normal 3 2 2 4 2" xfId="585"/>
    <cellStyle name="Normal 3 2 3" xfId="586"/>
    <cellStyle name="Normal 3 2 4" xfId="587"/>
    <cellStyle name="Normal 3 2 5" xfId="588"/>
    <cellStyle name="Normal 3 2 5 2" xfId="589"/>
    <cellStyle name="Normal 3 2 5 2 2" xfId="590"/>
    <cellStyle name="Normal 3 2 5 3" xfId="591"/>
    <cellStyle name="Normal 3 2 6" xfId="592"/>
    <cellStyle name="Normal 3 2 6 2" xfId="593"/>
    <cellStyle name="Normal 3 3" xfId="594"/>
    <cellStyle name="Normal 3 3 2" xfId="595"/>
    <cellStyle name="Normal 3 3 3" xfId="596"/>
    <cellStyle name="Normal 3 3 4" xfId="597"/>
    <cellStyle name="Normal 3 4" xfId="598"/>
    <cellStyle name="Normal 3 4 2" xfId="599"/>
    <cellStyle name="Normal 3 4 3" xfId="600"/>
    <cellStyle name="Normal 3 4 4" xfId="601"/>
    <cellStyle name="Normal 3 5" xfId="602"/>
    <cellStyle name="Normal 3 5 2" xfId="603"/>
    <cellStyle name="Normal 3 5 3" xfId="604"/>
    <cellStyle name="Normal 3 5 4" xfId="605"/>
    <cellStyle name="Normal 3 6" xfId="606"/>
    <cellStyle name="Normal 3 6 2" xfId="607"/>
    <cellStyle name="Normal 3 6 3" xfId="608"/>
    <cellStyle name="Normal 3 6 4" xfId="609"/>
    <cellStyle name="Normal 3 7" xfId="610"/>
    <cellStyle name="Normal 3 7 2" xfId="611"/>
    <cellStyle name="Normal 3 7 3" xfId="612"/>
    <cellStyle name="Normal 3 7 4" xfId="613"/>
    <cellStyle name="Normal 3 8" xfId="614"/>
    <cellStyle name="Normal 3 8 2" xfId="615"/>
    <cellStyle name="Normal 3 8 3" xfId="616"/>
    <cellStyle name="Normal 3 8 4" xfId="617"/>
    <cellStyle name="Normal 3 9" xfId="618"/>
    <cellStyle name="Normal 3 9 2" xfId="619"/>
    <cellStyle name="Normal 3 9 3" xfId="620"/>
    <cellStyle name="Normal 3 9 4" xfId="621"/>
    <cellStyle name="Normal 4" xfId="622"/>
    <cellStyle name="Normal 4 10" xfId="623"/>
    <cellStyle name="Normal 4 11" xfId="624"/>
    <cellStyle name="Normal 4 11 2" xfId="625"/>
    <cellStyle name="Normal 4 11 2 2" xfId="626"/>
    <cellStyle name="Normal 4 11 3" xfId="627"/>
    <cellStyle name="Normal 4 12" xfId="628"/>
    <cellStyle name="Normal 4 12 2" xfId="629"/>
    <cellStyle name="Normal 4 2" xfId="630"/>
    <cellStyle name="Normal 4 2 2" xfId="631"/>
    <cellStyle name="Normal 4 2 2 2" xfId="632"/>
    <cellStyle name="Normal 4 2 2 2 2" xfId="633"/>
    <cellStyle name="Normal 4 2 2 2 2 2" xfId="634"/>
    <cellStyle name="Normal 4 2 2 2 3" xfId="635"/>
    <cellStyle name="Normal 4 2 2 3" xfId="636"/>
    <cellStyle name="Normal 4 2 2 4" xfId="637"/>
    <cellStyle name="Normal 4 2 2 4 2" xfId="638"/>
    <cellStyle name="Normal 4 2 3" xfId="639"/>
    <cellStyle name="Normal 4 2 4" xfId="640"/>
    <cellStyle name="Normal 4 2 5" xfId="641"/>
    <cellStyle name="Normal 4 2 5 2" xfId="642"/>
    <cellStyle name="Normal 4 2 5 2 2" xfId="643"/>
    <cellStyle name="Normal 4 2 5 3" xfId="644"/>
    <cellStyle name="Normal 4 2 6" xfId="645"/>
    <cellStyle name="Normal 4 2 6 2" xfId="646"/>
    <cellStyle name="Normal 4 3" xfId="647"/>
    <cellStyle name="Normal 4 3 2" xfId="648"/>
    <cellStyle name="Normal 4 3 3" xfId="649"/>
    <cellStyle name="Normal 4 3 4" xfId="650"/>
    <cellStyle name="Normal 4 4" xfId="651"/>
    <cellStyle name="Normal 4 4 2" xfId="652"/>
    <cellStyle name="Normal 4 4 3" xfId="653"/>
    <cellStyle name="Normal 4 4 4" xfId="654"/>
    <cellStyle name="Normal 4 5" xfId="655"/>
    <cellStyle name="Normal 4 5 2" xfId="656"/>
    <cellStyle name="Normal 4 5 3" xfId="657"/>
    <cellStyle name="Normal 4 5 4" xfId="658"/>
    <cellStyle name="Normal 4 6" xfId="659"/>
    <cellStyle name="Normal 4 6 2" xfId="660"/>
    <cellStyle name="Normal 4 6 3" xfId="661"/>
    <cellStyle name="Normal 4 6 4" xfId="662"/>
    <cellStyle name="Normal 4 7" xfId="663"/>
    <cellStyle name="Normal 4 7 2" xfId="664"/>
    <cellStyle name="Normal 4 7 3" xfId="665"/>
    <cellStyle name="Normal 4 7 4" xfId="666"/>
    <cellStyle name="Normal 4 8" xfId="667"/>
    <cellStyle name="Normal 4 8 2" xfId="668"/>
    <cellStyle name="Normal 4 8 3" xfId="669"/>
    <cellStyle name="Normal 4 8 4" xfId="670"/>
    <cellStyle name="Normal 4 9" xfId="671"/>
    <cellStyle name="Normal 4 9 2" xfId="672"/>
    <cellStyle name="Normal 4 9 2 2" xfId="673"/>
    <cellStyle name="Normal 4 9 2 2 2" xfId="674"/>
    <cellStyle name="Normal 4 9 2 3" xfId="675"/>
    <cellStyle name="Normal 4 9 3" xfId="676"/>
    <cellStyle name="Normal 4 9 4" xfId="677"/>
    <cellStyle name="Normal 4 9 4 2" xfId="678"/>
    <cellStyle name="Normal 5" xfId="679"/>
    <cellStyle name="Normal 6" xfId="680"/>
    <cellStyle name="Normal 7" xfId="681"/>
    <cellStyle name="Normal 7 2" xfId="682"/>
    <cellStyle name="Normal 7 3" xfId="683"/>
    <cellStyle name="Normal 8" xfId="684"/>
    <cellStyle name="Normal 9" xfId="685"/>
    <cellStyle name="Normal 9 2" xfId="686"/>
    <cellStyle name="Normal 9 3" xfId="687"/>
    <cellStyle name="Normal 9 4" xfId="688"/>
    <cellStyle name="Normal 9 5" xfId="689"/>
    <cellStyle name="Normal 9 6" xfId="690"/>
    <cellStyle name="Normal 9 7" xfId="691"/>
    <cellStyle name="Normal 9 8" xfId="692"/>
    <cellStyle name="Normal_AS_2002_Report_20040104_V1" xfId="693"/>
    <cellStyle name="Normal_DSL ACCESS -RETAIL BUDGET 2009_dsl" xfId="694"/>
    <cellStyle name="Normal_PR 51&amp; 51.1 &amp; 52-I CHOICE R90 - 2010 AM" xfId="695"/>
    <cellStyle name="Note" xfId="696"/>
    <cellStyle name="Note 2" xfId="697"/>
    <cellStyle name="Note 2 2" xfId="698"/>
    <cellStyle name="Note 2 3" xfId="699"/>
    <cellStyle name="Note 3" xfId="700"/>
    <cellStyle name="Note 3 2" xfId="701"/>
    <cellStyle name="Note 3 3" xfId="702"/>
    <cellStyle name="Note 4" xfId="703"/>
    <cellStyle name="Note 4 2" xfId="704"/>
    <cellStyle name="Note 4 3" xfId="705"/>
    <cellStyle name="Note 5" xfId="706"/>
    <cellStyle name="Note 6" xfId="707"/>
    <cellStyle name="Number" xfId="708"/>
    <cellStyle name="Number (2dp)" xfId="709"/>
    <cellStyle name="Output" xfId="710"/>
    <cellStyle name="Output 2" xfId="711"/>
    <cellStyle name="Output 2 2" xfId="712"/>
    <cellStyle name="Output 2 3" xfId="713"/>
    <cellStyle name="Output 3" xfId="714"/>
    <cellStyle name="Output 3 2" xfId="715"/>
    <cellStyle name="Output 3 3" xfId="716"/>
    <cellStyle name="Output 4" xfId="717"/>
    <cellStyle name="Output 4 2" xfId="718"/>
    <cellStyle name="Output 4 3" xfId="719"/>
    <cellStyle name="Output 5" xfId="720"/>
    <cellStyle name="Output 6" xfId="721"/>
    <cellStyle name="Percent" xfId="722"/>
    <cellStyle name="Percent 2" xfId="723"/>
    <cellStyle name="Percent 2 10" xfId="724"/>
    <cellStyle name="Percent 2 11" xfId="725"/>
    <cellStyle name="Percent 2 11 2" xfId="726"/>
    <cellStyle name="Percent 2 11 2 2" xfId="727"/>
    <cellStyle name="Percent 2 11 3" xfId="728"/>
    <cellStyle name="Percent 2 12" xfId="729"/>
    <cellStyle name="Percent 2 12 2" xfId="730"/>
    <cellStyle name="Percent 2 2" xfId="731"/>
    <cellStyle name="Percent 2 2 2" xfId="732"/>
    <cellStyle name="Percent 2 2 2 2" xfId="733"/>
    <cellStyle name="Percent 2 2 2 2 2" xfId="734"/>
    <cellStyle name="Percent 2 2 2 2 2 2" xfId="735"/>
    <cellStyle name="Percent 2 2 2 2 3" xfId="736"/>
    <cellStyle name="Percent 2 2 2 3" xfId="737"/>
    <cellStyle name="Percent 2 2 2 4" xfId="738"/>
    <cellStyle name="Percent 2 2 2 4 2" xfId="739"/>
    <cellStyle name="Percent 2 2 3" xfId="740"/>
    <cellStyle name="Percent 2 2 4" xfId="741"/>
    <cellStyle name="Percent 2 2 5" xfId="742"/>
    <cellStyle name="Percent 2 2 5 2" xfId="743"/>
    <cellStyle name="Percent 2 2 5 2 2" xfId="744"/>
    <cellStyle name="Percent 2 2 5 3" xfId="745"/>
    <cellStyle name="Percent 2 2 6" xfId="746"/>
    <cellStyle name="Percent 2 2 6 2" xfId="747"/>
    <cellStyle name="Percent 2 3" xfId="748"/>
    <cellStyle name="Percent 2 4" xfId="749"/>
    <cellStyle name="Percent 2 5" xfId="750"/>
    <cellStyle name="Percent 2 6" xfId="751"/>
    <cellStyle name="Percent 2 7" xfId="752"/>
    <cellStyle name="Percent 2 8" xfId="753"/>
    <cellStyle name="Percent 2 9" xfId="754"/>
    <cellStyle name="Percent 2 9 2" xfId="755"/>
    <cellStyle name="Percent 2 9 2 2" xfId="756"/>
    <cellStyle name="Percent 2 9 2 2 2" xfId="757"/>
    <cellStyle name="Percent 2 9 2 3" xfId="758"/>
    <cellStyle name="Percent 2 9 3" xfId="759"/>
    <cellStyle name="Percent 2 9 4" xfId="760"/>
    <cellStyle name="Percent 2 9 4 2" xfId="761"/>
    <cellStyle name="Percent 8" xfId="762"/>
    <cellStyle name="Percentage" xfId="763"/>
    <cellStyle name="Percentage (2dp)" xfId="764"/>
    <cellStyle name="Row label" xfId="765"/>
    <cellStyle name="Row label (indent)" xfId="766"/>
    <cellStyle name="Row label_Broadband model 2007_240708" xfId="767"/>
    <cellStyle name="Style 1" xfId="768"/>
    <cellStyle name="Style 1 10" xfId="769"/>
    <cellStyle name="Style 1 11" xfId="770"/>
    <cellStyle name="Style 1 11 2" xfId="771"/>
    <cellStyle name="Style 1 11 2 2" xfId="772"/>
    <cellStyle name="Style 1 11 3" xfId="773"/>
    <cellStyle name="Style 1 12" xfId="774"/>
    <cellStyle name="Style 1 12 2" xfId="775"/>
    <cellStyle name="Style 1 2" xfId="776"/>
    <cellStyle name="Style 1 2 2" xfId="777"/>
    <cellStyle name="Style 1 2 2 2" xfId="778"/>
    <cellStyle name="Style 1 2 2 2 2" xfId="779"/>
    <cellStyle name="Style 1 2 2 2 2 2" xfId="780"/>
    <cellStyle name="Style 1 2 2 2 3" xfId="781"/>
    <cellStyle name="Style 1 2 2 3" xfId="782"/>
    <cellStyle name="Style 1 2 2 4" xfId="783"/>
    <cellStyle name="Style 1 2 2 4 2" xfId="784"/>
    <cellStyle name="Style 1 2 3" xfId="785"/>
    <cellStyle name="Style 1 2 4" xfId="786"/>
    <cellStyle name="Style 1 2 5" xfId="787"/>
    <cellStyle name="Style 1 2 5 2" xfId="788"/>
    <cellStyle name="Style 1 2 5 2 2" xfId="789"/>
    <cellStyle name="Style 1 2 5 3" xfId="790"/>
    <cellStyle name="Style 1 2 6" xfId="791"/>
    <cellStyle name="Style 1 2 6 2" xfId="792"/>
    <cellStyle name="Style 1 3" xfId="793"/>
    <cellStyle name="Style 1 4" xfId="794"/>
    <cellStyle name="Style 1 5" xfId="795"/>
    <cellStyle name="Style 1 6" xfId="796"/>
    <cellStyle name="Style 1 7" xfId="797"/>
    <cellStyle name="Style 1 8" xfId="798"/>
    <cellStyle name="Style 1 9" xfId="799"/>
    <cellStyle name="Style 1 9 2" xfId="800"/>
    <cellStyle name="Style 1 9 2 2" xfId="801"/>
    <cellStyle name="Style 1 9 2 2 2" xfId="802"/>
    <cellStyle name="Style 1 9 2 3" xfId="803"/>
    <cellStyle name="Style 1 9 3" xfId="804"/>
    <cellStyle name="Style 1 9 4" xfId="805"/>
    <cellStyle name="Style 1 9 4 2" xfId="806"/>
    <cellStyle name="Style 1_dsl" xfId="807"/>
    <cellStyle name="Sub-total row" xfId="808"/>
    <cellStyle name="Table finish row" xfId="809"/>
    <cellStyle name="Table shading" xfId="810"/>
    <cellStyle name="Table unfinish row" xfId="811"/>
    <cellStyle name="Table unshading" xfId="812"/>
    <cellStyle name="Text" xfId="813"/>
    <cellStyle name="Title" xfId="814"/>
    <cellStyle name="Title 2" xfId="815"/>
    <cellStyle name="Title 2 2" xfId="816"/>
    <cellStyle name="Title 2 3" xfId="817"/>
    <cellStyle name="Title 3" xfId="818"/>
    <cellStyle name="Title 3 2" xfId="819"/>
    <cellStyle name="Title 3 3" xfId="820"/>
    <cellStyle name="Title 4" xfId="821"/>
    <cellStyle name="Title 4 2" xfId="822"/>
    <cellStyle name="Title 4 3" xfId="823"/>
    <cellStyle name="Title 5" xfId="824"/>
    <cellStyle name="Title 6" xfId="825"/>
    <cellStyle name="Total" xfId="826"/>
    <cellStyle name="Total 2" xfId="827"/>
    <cellStyle name="Total 2 2" xfId="828"/>
    <cellStyle name="Total 2 3" xfId="829"/>
    <cellStyle name="Total 3" xfId="830"/>
    <cellStyle name="Total 3 2" xfId="831"/>
    <cellStyle name="Total 3 3" xfId="832"/>
    <cellStyle name="Total 4" xfId="833"/>
    <cellStyle name="Total 4 2" xfId="834"/>
    <cellStyle name="Total 4 3" xfId="835"/>
    <cellStyle name="Total 5" xfId="836"/>
    <cellStyle name="Total 6" xfId="837"/>
    <cellStyle name="Total row" xfId="838"/>
    <cellStyle name="Unhighlight" xfId="839"/>
    <cellStyle name="Untotal row" xfId="840"/>
    <cellStyle name="Warning Text" xfId="841"/>
    <cellStyle name="Warning Text 2" xfId="842"/>
    <cellStyle name="Warning Text 2 2" xfId="843"/>
    <cellStyle name="Warning Text 2 3" xfId="844"/>
    <cellStyle name="Warning Text 3" xfId="845"/>
    <cellStyle name="Warning Text 3 2" xfId="846"/>
    <cellStyle name="Warning Text 3 3" xfId="847"/>
    <cellStyle name="Warning Text 4" xfId="848"/>
    <cellStyle name="Warning Text 4 2" xfId="849"/>
    <cellStyle name="Warning Text 4 3" xfId="850"/>
    <cellStyle name="Warning Text 5" xfId="851"/>
    <cellStyle name="Warning Text 6" xfId="8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DDB9D8"/>
      <rgbColor rgb="00CDDCEF"/>
      <rgbColor rgb="00A6BEDA"/>
      <rgbColor rgb="00F6DCC2"/>
      <rgbColor rgb="00EFC2C1"/>
      <rgbColor rgb="00DBD7DB"/>
      <rgbColor rgb="00C2CAAA"/>
      <rgbColor rgb="00F5EEB9"/>
      <rgbColor rgb="00A670A1"/>
      <rgbColor rgb="0099CEFF"/>
      <rgbColor rgb="0000679A"/>
      <rgbColor rgb="00ECB088"/>
      <rgbColor rgb="00ED7F7F"/>
      <rgbColor rgb="00A79FAF"/>
      <rgbColor rgb="0049BB3D"/>
      <rgbColor rgb="00E3DE15"/>
      <rgbColor rgb="00C0C0FF"/>
      <rgbColor rgb="00CCECFF"/>
      <rgbColor rgb="00D0FFD0"/>
      <rgbColor rgb="00FFFFA0"/>
      <rgbColor rgb="00E0E0FF"/>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COSTING\PRODUCT%20COSTING\BUDGET\2009\RESULTS\LRIC\LRIC_Service_Report%20-%20New%20Mapping%20-%20RT%20Run%20R68%208-02-10%20(ne%204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8854$\AppData\Local\Temp\Temp1_proipologistika%202011.zip\LRIC%20Run%2099\RESULTS\&#928;&#921;&#925;&#913;&#922;&#913;&#931;-LRIC_Service_Report%20-%20New%20Mapping%20-%20RT%20Run%2099%202-%203-%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COSTING\PRODUCT%20COSTING\12-2010\RETAIL%20COST%202010\Retail%20Cost%202010%20R90%201%2011%20TO%20Y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ΑΝΑ ΜΟΝΑΔΑ"/>
      <sheetName val="ΠΙΝΑΚΑΣ"/>
      <sheetName val="LRIC Cost"/>
      <sheetName val="Capex"/>
      <sheetName val="Opex"/>
      <sheetName val="PT"/>
      <sheetName val="Missing"/>
      <sheetName val="Report Data"/>
      <sheetName val="Types"/>
    </sheetNames>
    <sheetDataSet>
      <sheetData sheetId="2">
        <row r="21">
          <cell r="A21" t="str">
            <v>700-PR 70.1.6</v>
          </cell>
          <cell r="B21" t="str">
            <v>Wholesale LL CORE &lt;64 Kbps 0-5 KM</v>
          </cell>
        </row>
        <row r="22">
          <cell r="A22" t="str">
            <v>700-PR 70.1.7</v>
          </cell>
          <cell r="B22" t="str">
            <v>Wholesale LL CORE &lt;64 Kbps 5-20 KM</v>
          </cell>
        </row>
        <row r="23">
          <cell r="A23" t="str">
            <v>700-PR 70.1.8</v>
          </cell>
          <cell r="B23" t="str">
            <v>Wholesale LL CORE &lt;64 Kbps 20-80 KM</v>
          </cell>
        </row>
        <row r="24">
          <cell r="A24" t="str">
            <v>700-PR 70.1.9</v>
          </cell>
          <cell r="B24" t="str">
            <v>Wholesale LL CORE &lt;64 Kbps &gt;80 KM</v>
          </cell>
        </row>
        <row r="25">
          <cell r="A25" t="str">
            <v>700-PR 70.2.6</v>
          </cell>
          <cell r="B25" t="str">
            <v>Wholesale LL CORE 64-128 Kbps 0-5 KM</v>
          </cell>
        </row>
        <row r="26">
          <cell r="A26" t="str">
            <v>700-PR 70.2.7</v>
          </cell>
          <cell r="B26" t="str">
            <v>Wholesale LL CORE 64-128 Kbps 5-20 KM</v>
          </cell>
        </row>
        <row r="27">
          <cell r="A27" t="str">
            <v>700-PR 70.2.8</v>
          </cell>
          <cell r="B27" t="str">
            <v>Wholesale LL CORE 64-128Kbps 20-80 KM</v>
          </cell>
        </row>
        <row r="28">
          <cell r="A28" t="str">
            <v>700-PR 70.2.9</v>
          </cell>
          <cell r="B28" t="str">
            <v>Wholesale LL CORE 64-128 Kbps&gt;80 KM</v>
          </cell>
        </row>
        <row r="29">
          <cell r="A29" t="str">
            <v>700-PR 70.3.6</v>
          </cell>
          <cell r="B29" t="str">
            <v>Wholesale LL CORE 256-960 Kbps 0-5 KM</v>
          </cell>
        </row>
        <row r="30">
          <cell r="A30" t="str">
            <v>700-PR 70.3.7</v>
          </cell>
          <cell r="B30" t="str">
            <v>Wholesale LL CORE 256-960 Kbps 5-20 KM</v>
          </cell>
        </row>
        <row r="31">
          <cell r="A31" t="str">
            <v>700-PR 70.3.8</v>
          </cell>
          <cell r="B31" t="str">
            <v>Wholesale LL CORE 256-960 Kbps 20-80 KM</v>
          </cell>
        </row>
        <row r="32">
          <cell r="A32" t="str">
            <v>700-PR 70.3.9</v>
          </cell>
          <cell r="B32" t="str">
            <v>WholesaleLL CORE 256-960 Kbps&gt;80 KM</v>
          </cell>
        </row>
        <row r="33">
          <cell r="A33" t="str">
            <v>700-PR 70.4.6</v>
          </cell>
          <cell r="B33" t="str">
            <v>Wholesale LL CORE 1-2 Mbps 0-5 KM</v>
          </cell>
        </row>
        <row r="34">
          <cell r="A34" t="str">
            <v>700-PR 70.4.7</v>
          </cell>
          <cell r="B34" t="str">
            <v>Wholesale LL CORE 1-2 Mbps 5-20 KM</v>
          </cell>
        </row>
        <row r="35">
          <cell r="A35" t="str">
            <v>700-PR 70.4.8</v>
          </cell>
          <cell r="B35" t="str">
            <v>Wholesale LL CORE 1-2 Mbps 20-80 KM</v>
          </cell>
        </row>
        <row r="36">
          <cell r="A36" t="str">
            <v>700-PR 70.4.9</v>
          </cell>
          <cell r="B36" t="str">
            <v>Wholesale LL CORE 1-2 Mbps &gt;80 KM</v>
          </cell>
        </row>
        <row r="37">
          <cell r="A37" t="str">
            <v>700-PR 70.5.6</v>
          </cell>
          <cell r="B37" t="str">
            <v>Wholesale LL CORE 34-45 Mbps 0-5 KM</v>
          </cell>
        </row>
        <row r="38">
          <cell r="A38" t="str">
            <v>700-PR 70.5.7</v>
          </cell>
          <cell r="B38" t="str">
            <v>Wholesale LL CORE 34-45 Mbps 5-20 KM</v>
          </cell>
        </row>
        <row r="39">
          <cell r="A39" t="str">
            <v>700-PR 70.5.8</v>
          </cell>
          <cell r="B39" t="str">
            <v>Wholesale LL CORE 34-45 Mbps 20-80 KM</v>
          </cell>
        </row>
        <row r="40">
          <cell r="A40" t="str">
            <v>700-PR 70.5.9</v>
          </cell>
          <cell r="B40" t="str">
            <v>Wholesale LL CORE 34-45 Mbps &gt;80 KM</v>
          </cell>
        </row>
        <row r="41">
          <cell r="A41" t="str">
            <v>700-PR 70.6.7</v>
          </cell>
          <cell r="B41" t="str">
            <v>Wholesale LL CORE 155 Mbps  5-20 KM</v>
          </cell>
        </row>
        <row r="42">
          <cell r="A42" t="str">
            <v>700-PR 70.6.9</v>
          </cell>
          <cell r="B42" t="str">
            <v>Wholesale LL CORE 155 Mbps  &gt;80 KM</v>
          </cell>
        </row>
        <row r="43">
          <cell r="A43" t="str">
            <v>700-PR 71.1.6</v>
          </cell>
          <cell r="B43" t="str">
            <v>Wholesale LL ACCESS &lt;64 Kbps UP TO 800M</v>
          </cell>
        </row>
        <row r="44">
          <cell r="A44" t="str">
            <v>700-PR 71.1.7</v>
          </cell>
          <cell r="B44" t="str">
            <v>Wholesale LL ACCESS &lt;64 Kbps WITH N.S</v>
          </cell>
        </row>
        <row r="45">
          <cell r="A45" t="str">
            <v>700-PR 71.2.6</v>
          </cell>
          <cell r="B45" t="str">
            <v>Wholesale LL ACCESS 64Kbps-128 Kbps</v>
          </cell>
        </row>
        <row r="46">
          <cell r="A46" t="str">
            <v>700-PR 71.3.6</v>
          </cell>
          <cell r="B46" t="str">
            <v>Wholesale LL ACCESS 256 Kbps - 768 Kbps</v>
          </cell>
        </row>
        <row r="47">
          <cell r="A47" t="str">
            <v>700-PR 71.4.6</v>
          </cell>
          <cell r="B47" t="str">
            <v>Wholesale LL ACCESS 1-2 Mbps</v>
          </cell>
        </row>
        <row r="48">
          <cell r="A48" t="str">
            <v>700-PR 71.5.6</v>
          </cell>
          <cell r="B48" t="str">
            <v>Wholesale LL ACCESS 34-45 Mbps</v>
          </cell>
        </row>
        <row r="49">
          <cell r="A49" t="str">
            <v>700-PR 71.6.6</v>
          </cell>
          <cell r="B49" t="str">
            <v>Wholesale LL ACCESS 155 Mbps</v>
          </cell>
        </row>
        <row r="50">
          <cell r="A50" t="str">
            <v>700-PR 71.7.6</v>
          </cell>
          <cell r="B50" t="str">
            <v>Wholesale LL ACCESS 10 Mbps &amp; 100 Mbps</v>
          </cell>
        </row>
        <row r="51">
          <cell r="A51" t="str">
            <v>700-PR 71.8.6</v>
          </cell>
          <cell r="B51" t="str">
            <v>Wholesale LL ACCESS 1.25 -10 Gbps</v>
          </cell>
        </row>
        <row r="52">
          <cell r="A52" t="str">
            <v>700-PR 72</v>
          </cell>
          <cell r="B52" t="str">
            <v>Wholesale LL Connection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ΠΙΝΑΚΑΣ"/>
      <sheetName val="LRIC -R99"/>
      <sheetName val="Capex"/>
      <sheetName val="LRIC Cost"/>
      <sheetName val="Opex"/>
      <sheetName val="PT"/>
      <sheetName val="Missing"/>
      <sheetName val="Report Data"/>
      <sheetName val="Types"/>
    </sheetNames>
    <sheetDataSet>
      <sheetData sheetId="1">
        <row r="1">
          <cell r="A1" t="str">
            <v>Model ID: 99</v>
          </cell>
          <cell r="B1" t="str">
            <v>BUDGET 2011-LRIC (Efficiency adj+New PSTN Cust)</v>
          </cell>
          <cell r="C1" t="str">
            <v>2011</v>
          </cell>
          <cell r="D1" t="str">
            <v>EURO</v>
          </cell>
        </row>
        <row r="2">
          <cell r="A2" t="str">
            <v>Product</v>
          </cell>
          <cell r="B2" t="str">
            <v>Description</v>
          </cell>
          <cell r="C2" t="str">
            <v>Opex</v>
          </cell>
          <cell r="D2" t="str">
            <v>Capital</v>
          </cell>
          <cell r="E2" t="str">
            <v>WACC</v>
          </cell>
          <cell r="F2" t="str">
            <v>Cost of Capital</v>
          </cell>
          <cell r="G2" t="str">
            <v>Total Cost</v>
          </cell>
        </row>
        <row r="3">
          <cell r="A3" t="str">
            <v>700-PR 60.02</v>
          </cell>
          <cell r="B3" t="str">
            <v>Audiotex Termination</v>
          </cell>
          <cell r="C3">
            <v>354286.0234651214</v>
          </cell>
          <cell r="D3">
            <v>419647.42835556634</v>
          </cell>
          <cell r="E3">
            <v>0.0933</v>
          </cell>
          <cell r="F3">
            <v>39153.10506557434</v>
          </cell>
          <cell r="G3">
            <v>393439.12853069574</v>
          </cell>
        </row>
        <row r="4">
          <cell r="A4" t="str">
            <v>700-PR 60.03</v>
          </cell>
          <cell r="B4" t="str">
            <v>Termination to IN Services</v>
          </cell>
          <cell r="C4">
            <v>273239.2716322111</v>
          </cell>
          <cell r="D4">
            <v>240017.5818231338</v>
          </cell>
          <cell r="E4">
            <v>0.0933</v>
          </cell>
          <cell r="F4">
            <v>22393.640384098384</v>
          </cell>
          <cell r="G4">
            <v>295632.9120163095</v>
          </cell>
        </row>
        <row r="5">
          <cell r="A5" t="str">
            <v>700-PR 60.05</v>
          </cell>
          <cell r="B5" t="str">
            <v>Termination to 192,191</v>
          </cell>
          <cell r="C5">
            <v>1974347.5530656562</v>
          </cell>
          <cell r="D5">
            <v>1002171.3719873143</v>
          </cell>
          <cell r="E5">
            <v>0.0933</v>
          </cell>
          <cell r="F5">
            <v>93502.58900641641</v>
          </cell>
          <cell r="G5">
            <v>2067850.1420720727</v>
          </cell>
        </row>
        <row r="6">
          <cell r="A6" t="str">
            <v>700-PR 60.07-INT</v>
          </cell>
          <cell r="B6" t="str">
            <v>CYTA GSM Termin. (post&amp;Soeasy) - INTL</v>
          </cell>
          <cell r="C6">
            <v>1094460.1637285969</v>
          </cell>
          <cell r="D6">
            <v>1865769.7097091107</v>
          </cell>
          <cell r="E6">
            <v>0.1016</v>
          </cell>
          <cell r="F6">
            <v>189562.20250644564</v>
          </cell>
          <cell r="G6">
            <v>1284022.3662350425</v>
          </cell>
        </row>
        <row r="7">
          <cell r="A7" t="str">
            <v>700-PR 60.07-NAT</v>
          </cell>
          <cell r="B7" t="str">
            <v>CYTA GSM Termin. (post&amp;Soeasy) - NAT</v>
          </cell>
          <cell r="C7">
            <v>7764703.092198829</v>
          </cell>
          <cell r="D7">
            <v>13236797.751463667</v>
          </cell>
          <cell r="E7">
            <v>0.1016</v>
          </cell>
          <cell r="F7">
            <v>1344858.6515487086</v>
          </cell>
          <cell r="G7">
            <v>9109561.743747538</v>
          </cell>
        </row>
        <row r="8">
          <cell r="A8" t="str">
            <v>700-PR 60.08</v>
          </cell>
          <cell r="B8" t="str">
            <v>VCM Termination</v>
          </cell>
          <cell r="C8">
            <v>322684.19672647066</v>
          </cell>
          <cell r="D8">
            <v>161035.34098713798</v>
          </cell>
          <cell r="E8">
            <v>0.0933</v>
          </cell>
          <cell r="F8">
            <v>15024.597314099972</v>
          </cell>
          <cell r="G8">
            <v>337708.7940405706</v>
          </cell>
        </row>
        <row r="9">
          <cell r="A9" t="str">
            <v>700-PR 60.09</v>
          </cell>
          <cell r="B9" t="str">
            <v>Fixed Termination Single Transit</v>
          </cell>
          <cell r="C9">
            <v>1162721.2164183983</v>
          </cell>
          <cell r="D9">
            <v>947028.6898175238</v>
          </cell>
          <cell r="E9">
            <v>0.0933</v>
          </cell>
          <cell r="F9">
            <v>88357.77675997496</v>
          </cell>
          <cell r="G9">
            <v>1251078.9931783732</v>
          </cell>
        </row>
        <row r="10">
          <cell r="A10" t="str">
            <v>700-PR 60.10</v>
          </cell>
          <cell r="B10" t="str">
            <v>Fixed Termination Double Transit</v>
          </cell>
          <cell r="C10">
            <v>485222.76572985156</v>
          </cell>
          <cell r="D10">
            <v>522683.11291145626</v>
          </cell>
          <cell r="E10">
            <v>0.0933</v>
          </cell>
          <cell r="F10">
            <v>48766.33443463887</v>
          </cell>
          <cell r="G10">
            <v>533989.1001644904</v>
          </cell>
        </row>
        <row r="11">
          <cell r="A11" t="str">
            <v>700-PR 60.11</v>
          </cell>
          <cell r="B11" t="str">
            <v>Fixed Transit Single</v>
          </cell>
          <cell r="C11">
            <v>871369.3460119854</v>
          </cell>
          <cell r="D11">
            <v>-507617.12397517305</v>
          </cell>
          <cell r="E11">
            <v>0.0933</v>
          </cell>
          <cell r="F11">
            <v>-47360.67766688364</v>
          </cell>
          <cell r="G11">
            <v>824008.6683451018</v>
          </cell>
        </row>
        <row r="12">
          <cell r="A12" t="str">
            <v>700-PR 60.12</v>
          </cell>
          <cell r="B12" t="str">
            <v>Fixed Transit Double Transit</v>
          </cell>
          <cell r="C12">
            <v>20881.900070820448</v>
          </cell>
          <cell r="D12">
            <v>-3095.4266102707725</v>
          </cell>
          <cell r="E12">
            <v>0.0933</v>
          </cell>
          <cell r="F12">
            <v>-288.803302738263</v>
          </cell>
          <cell r="G12">
            <v>20593.096768082185</v>
          </cell>
        </row>
        <row r="13">
          <cell r="A13" t="str">
            <v>700-PR 60.14</v>
          </cell>
          <cell r="B13" t="str">
            <v>Local Termination</v>
          </cell>
          <cell r="C13">
            <v>209350.3837565101</v>
          </cell>
          <cell r="D13">
            <v>206944.6269267734</v>
          </cell>
          <cell r="E13">
            <v>0.0933</v>
          </cell>
          <cell r="F13">
            <v>19307.933692267958</v>
          </cell>
          <cell r="G13">
            <v>228658.31744877805</v>
          </cell>
        </row>
        <row r="14">
          <cell r="A14" t="str">
            <v>700-PR 60.16</v>
          </cell>
          <cell r="B14" t="str">
            <v>Mobile Carrier Selection</v>
          </cell>
          <cell r="C14">
            <v>3180.432366170432</v>
          </cell>
          <cell r="D14">
            <v>4987.246089745143</v>
          </cell>
          <cell r="E14">
            <v>0.1016</v>
          </cell>
          <cell r="F14">
            <v>506.7042027181065</v>
          </cell>
          <cell r="G14">
            <v>3687.1365688885385</v>
          </cell>
        </row>
        <row r="15">
          <cell r="A15" t="str">
            <v>700-PR 60.17</v>
          </cell>
          <cell r="B15" t="str">
            <v>Fixed Carrier Sel/Presel-LO</v>
          </cell>
          <cell r="C15">
            <v>83909.03189385161</v>
          </cell>
          <cell r="D15">
            <v>-9735.95458632498</v>
          </cell>
          <cell r="E15">
            <v>0.0933</v>
          </cell>
          <cell r="F15">
            <v>-908.3645629041206</v>
          </cell>
          <cell r="G15">
            <v>83000.66733094749</v>
          </cell>
        </row>
        <row r="16">
          <cell r="A16" t="str">
            <v>700-PR 60.18</v>
          </cell>
          <cell r="B16" t="str">
            <v>Fixed Carrier Sel/Presel-SO</v>
          </cell>
          <cell r="C16">
            <v>39317.03430574341</v>
          </cell>
          <cell r="D16">
            <v>32751.153058530585</v>
          </cell>
          <cell r="E16">
            <v>0.0933</v>
          </cell>
          <cell r="F16">
            <v>3055.6825803609036</v>
          </cell>
          <cell r="G16">
            <v>42372.71688610431</v>
          </cell>
        </row>
        <row r="17">
          <cell r="A17" t="str">
            <v>700-PR 60.19</v>
          </cell>
          <cell r="B17" t="str">
            <v>Fixed Carrier Sel/Presel-DO</v>
          </cell>
          <cell r="C17">
            <v>3861.1386809320397</v>
          </cell>
          <cell r="D17">
            <v>2931.5294545191837</v>
          </cell>
          <cell r="E17">
            <v>0.0933</v>
          </cell>
          <cell r="F17">
            <v>273.5116981066398</v>
          </cell>
          <cell r="G17">
            <v>4134.65037903868</v>
          </cell>
        </row>
        <row r="18">
          <cell r="A18" t="str">
            <v>700-PR 60.20</v>
          </cell>
          <cell r="B18" t="str">
            <v>Local Transit</v>
          </cell>
          <cell r="C18">
            <v>6840.472646944372</v>
          </cell>
          <cell r="D18">
            <v>5898.92719326833</v>
          </cell>
          <cell r="E18">
            <v>0.0933</v>
          </cell>
          <cell r="F18">
            <v>550.3699071319351</v>
          </cell>
          <cell r="G18">
            <v>7390.842554076307</v>
          </cell>
        </row>
        <row r="19">
          <cell r="A19" t="str">
            <v>700-PR 70.1.6</v>
          </cell>
          <cell r="B19" t="str">
            <v>Wholesale LL CORE &lt;64 Kbps 0-5 KM</v>
          </cell>
          <cell r="C19">
            <v>32542.17115753389</v>
          </cell>
          <cell r="D19">
            <v>79749.15177241169</v>
          </cell>
          <cell r="E19">
            <v>0.0933</v>
          </cell>
          <cell r="F19">
            <v>7440.59586036601</v>
          </cell>
          <cell r="G19">
            <v>39982.767017899896</v>
          </cell>
        </row>
        <row r="20">
          <cell r="A20" t="str">
            <v>700-PR 70.1.7</v>
          </cell>
          <cell r="B20" t="str">
            <v>Wholesale LL CORE &lt;64 Kbps 5-20 KM</v>
          </cell>
          <cell r="C20">
            <v>70257.05947508801</v>
          </cell>
          <cell r="D20">
            <v>174112.53592940577</v>
          </cell>
          <cell r="E20">
            <v>0.0933</v>
          </cell>
          <cell r="F20">
            <v>16244.699602213557</v>
          </cell>
          <cell r="G20">
            <v>86501.75907730157</v>
          </cell>
        </row>
        <row r="21">
          <cell r="A21" t="str">
            <v>700-PR 70.1.8</v>
          </cell>
          <cell r="B21" t="str">
            <v>Wholesale LL CORE &lt;64 Kbps 20-80 KM</v>
          </cell>
          <cell r="C21">
            <v>76239.1777758156</v>
          </cell>
          <cell r="D21">
            <v>205117.32812762383</v>
          </cell>
          <cell r="E21">
            <v>0.0933</v>
          </cell>
          <cell r="F21">
            <v>19137.4467143073</v>
          </cell>
          <cell r="G21">
            <v>95376.6244901229</v>
          </cell>
        </row>
        <row r="22">
          <cell r="A22" t="str">
            <v>700-PR 70.1.9</v>
          </cell>
          <cell r="B22" t="str">
            <v>Wholesale LL CORE &lt;64 Kbps &gt;80 KM</v>
          </cell>
          <cell r="C22">
            <v>7855.611595168848</v>
          </cell>
          <cell r="D22">
            <v>18356.22682817816</v>
          </cell>
          <cell r="E22">
            <v>0.0933</v>
          </cell>
          <cell r="F22">
            <v>1712.6359630690224</v>
          </cell>
          <cell r="G22">
            <v>9568.24755823787</v>
          </cell>
        </row>
        <row r="23">
          <cell r="A23" t="str">
            <v>700-PR 70.2.6</v>
          </cell>
          <cell r="B23" t="str">
            <v>Wholesale LL CORE 64-128 Kbps 0-5 KM</v>
          </cell>
          <cell r="C23">
            <v>5205.920373699837</v>
          </cell>
          <cell r="D23">
            <v>22895.80785251684</v>
          </cell>
          <cell r="E23">
            <v>0.0933</v>
          </cell>
          <cell r="F23">
            <v>2136.178872639821</v>
          </cell>
          <cell r="G23">
            <v>7342.099246339658</v>
          </cell>
        </row>
        <row r="24">
          <cell r="A24" t="str">
            <v>700-PR 70.2.7</v>
          </cell>
          <cell r="B24" t="str">
            <v>Wholesale LL CORE 64-128 Kbps 5-20 KM</v>
          </cell>
          <cell r="C24">
            <v>3671.8794814338953</v>
          </cell>
          <cell r="D24">
            <v>20225.6682623218</v>
          </cell>
          <cell r="E24">
            <v>0.0933</v>
          </cell>
          <cell r="F24">
            <v>1887.0548488746238</v>
          </cell>
          <cell r="G24">
            <v>5558.934330308519</v>
          </cell>
        </row>
        <row r="25">
          <cell r="A25" t="str">
            <v>700-PR 70.2.8</v>
          </cell>
          <cell r="B25" t="str">
            <v>Wholesale LL CORE 64-128Kbps 20-80 KM</v>
          </cell>
          <cell r="C25">
            <v>8930.229036286953</v>
          </cell>
          <cell r="D25">
            <v>42031.429227548935</v>
          </cell>
          <cell r="E25">
            <v>0.0933</v>
          </cell>
          <cell r="F25">
            <v>3921.5323469303153</v>
          </cell>
          <cell r="G25">
            <v>12851.761383217268</v>
          </cell>
        </row>
        <row r="26">
          <cell r="A26" t="str">
            <v>700-PR 70.2.9</v>
          </cell>
          <cell r="B26" t="str">
            <v>Wholesale LL CORE 64-128 Kbps&gt;80 KM</v>
          </cell>
          <cell r="C26">
            <v>1824.6541255208476</v>
          </cell>
          <cell r="D26">
            <v>4285.323187581987</v>
          </cell>
          <cell r="E26">
            <v>0.0933</v>
          </cell>
          <cell r="F26">
            <v>399.8206534013994</v>
          </cell>
          <cell r="G26">
            <v>2224.474778922247</v>
          </cell>
        </row>
        <row r="27">
          <cell r="A27" t="str">
            <v>700-PR 70.3.6</v>
          </cell>
          <cell r="B27" t="str">
            <v>Wholesale LL CORE 256-960 Kbps 0-5 KM</v>
          </cell>
          <cell r="C27">
            <v>19647.29476799592</v>
          </cell>
          <cell r="D27">
            <v>59393.61890258618</v>
          </cell>
          <cell r="E27">
            <v>0.0933</v>
          </cell>
          <cell r="F27">
            <v>5541.424643611291</v>
          </cell>
          <cell r="G27">
            <v>25188.719411607213</v>
          </cell>
        </row>
        <row r="28">
          <cell r="A28" t="str">
            <v>700-PR 70.3.7</v>
          </cell>
          <cell r="B28" t="str">
            <v>Wholesale LL CORE 256-960 Kbps 5-20 KM</v>
          </cell>
          <cell r="C28">
            <v>3416.41664326293</v>
          </cell>
          <cell r="D28">
            <v>9531.17689118166</v>
          </cell>
          <cell r="E28">
            <v>0.0933</v>
          </cell>
          <cell r="F28">
            <v>889.2588039472488</v>
          </cell>
          <cell r="G28">
            <v>4305.675447210178</v>
          </cell>
        </row>
        <row r="29">
          <cell r="A29" t="str">
            <v>700-PR 70.3.8</v>
          </cell>
          <cell r="B29" t="str">
            <v>Wholesale LL CORE 256-960 Kbps 20-80 KM</v>
          </cell>
          <cell r="C29">
            <v>15358.686451898728</v>
          </cell>
          <cell r="D29">
            <v>64970.974844394965</v>
          </cell>
          <cell r="E29">
            <v>0.0933</v>
          </cell>
          <cell r="F29">
            <v>6061.79195298205</v>
          </cell>
          <cell r="G29">
            <v>21420.478404880778</v>
          </cell>
        </row>
        <row r="30">
          <cell r="A30" t="str">
            <v>700-PR 70.3.9</v>
          </cell>
          <cell r="B30" t="str">
            <v>WholesaleLL CORE 256-960 Kbps&gt;80 KM</v>
          </cell>
          <cell r="C30">
            <v>745.5452217983162</v>
          </cell>
          <cell r="D30">
            <v>1724.7194720235964</v>
          </cell>
          <cell r="E30">
            <v>0.0933</v>
          </cell>
          <cell r="F30">
            <v>160.91632673980152</v>
          </cell>
          <cell r="G30">
            <v>906.4615485381178</v>
          </cell>
        </row>
        <row r="31">
          <cell r="A31" t="str">
            <v>700-PR 70.4.6</v>
          </cell>
          <cell r="B31" t="str">
            <v>Wholesale LL CORE 1-2 Mbps 0-5 KM</v>
          </cell>
          <cell r="C31">
            <v>84042.58410186027</v>
          </cell>
          <cell r="D31">
            <v>827058.1914227775</v>
          </cell>
          <cell r="E31">
            <v>0.0933</v>
          </cell>
          <cell r="F31">
            <v>77164.52925974513</v>
          </cell>
          <cell r="G31">
            <v>161207.11336160538</v>
          </cell>
        </row>
        <row r="32">
          <cell r="A32" t="str">
            <v>700-PR 70.4.7</v>
          </cell>
          <cell r="B32" t="str">
            <v>Wholesale LL CORE 1-2 Mbps 5-20 KM</v>
          </cell>
          <cell r="C32">
            <v>79447.48824609183</v>
          </cell>
          <cell r="D32">
            <v>453612.0897188994</v>
          </cell>
          <cell r="E32">
            <v>0.0933</v>
          </cell>
          <cell r="F32">
            <v>42322.00797077331</v>
          </cell>
          <cell r="G32">
            <v>121769.49621686514</v>
          </cell>
        </row>
        <row r="33">
          <cell r="A33" t="str">
            <v>700-PR 70.4.8</v>
          </cell>
          <cell r="B33" t="str">
            <v>Wholesale LL CORE 1-2 Mbps 20-80 KM</v>
          </cell>
          <cell r="C33">
            <v>92629.29953337646</v>
          </cell>
          <cell r="D33">
            <v>632462.7687625942</v>
          </cell>
          <cell r="E33">
            <v>0.0933</v>
          </cell>
          <cell r="F33">
            <v>59008.77632555003</v>
          </cell>
          <cell r="G33">
            <v>151638.0758589265</v>
          </cell>
        </row>
        <row r="34">
          <cell r="A34" t="str">
            <v>700-PR 70.4.9</v>
          </cell>
          <cell r="B34" t="str">
            <v>Wholesale LL CORE 1-2 Mbps &gt;80 KM</v>
          </cell>
          <cell r="C34">
            <v>6384.053319849369</v>
          </cell>
          <cell r="D34">
            <v>26226.354245958195</v>
          </cell>
          <cell r="E34">
            <v>0.0933</v>
          </cell>
          <cell r="F34">
            <v>2446.9188511478997</v>
          </cell>
          <cell r="G34">
            <v>8830.97217099727</v>
          </cell>
        </row>
        <row r="35">
          <cell r="A35" t="str">
            <v>700-PR 70.5.6</v>
          </cell>
          <cell r="B35" t="str">
            <v>Wholesale LL CORE 34-45 Mbps 0-5 KM</v>
          </cell>
          <cell r="C35">
            <v>40467.04698445377</v>
          </cell>
          <cell r="D35">
            <v>279930.19613847404</v>
          </cell>
          <cell r="E35">
            <v>0.0933</v>
          </cell>
          <cell r="F35">
            <v>26117.487299719625</v>
          </cell>
          <cell r="G35">
            <v>66584.5342841734</v>
          </cell>
        </row>
        <row r="36">
          <cell r="A36" t="str">
            <v>700-PR 70.5.7</v>
          </cell>
          <cell r="B36" t="str">
            <v>Wholesale LL CORE 34-45 Mbps 5-20 KM</v>
          </cell>
          <cell r="C36">
            <v>42941.56121082772</v>
          </cell>
          <cell r="D36">
            <v>260339.8430919242</v>
          </cell>
          <cell r="E36">
            <v>0.0933</v>
          </cell>
          <cell r="F36">
            <v>24289.70736047653</v>
          </cell>
          <cell r="G36">
            <v>67231.26857130424</v>
          </cell>
        </row>
        <row r="37">
          <cell r="A37" t="str">
            <v>700-PR 70.5.8</v>
          </cell>
          <cell r="B37" t="str">
            <v>Wholesale LL CORE 34-45 Mbps 20-80 KM</v>
          </cell>
          <cell r="C37">
            <v>65339.68544884236</v>
          </cell>
          <cell r="D37">
            <v>500628.1634157159</v>
          </cell>
          <cell r="E37">
            <v>0.0933</v>
          </cell>
          <cell r="F37">
            <v>46708.607646686294</v>
          </cell>
          <cell r="G37">
            <v>112048.29309552866</v>
          </cell>
        </row>
        <row r="38">
          <cell r="A38" t="str">
            <v>700-PR 70.5.9</v>
          </cell>
          <cell r="B38" t="str">
            <v>Wholesale LL CORE 34-45 Mbps &gt;80 KM</v>
          </cell>
          <cell r="C38">
            <v>9593.931916788913</v>
          </cell>
          <cell r="D38">
            <v>78720.17552445435</v>
          </cell>
          <cell r="E38">
            <v>0.0933</v>
          </cell>
          <cell r="F38">
            <v>7344.59237643159</v>
          </cell>
          <cell r="G38">
            <v>16938.524293220504</v>
          </cell>
        </row>
        <row r="39">
          <cell r="A39" t="str">
            <v>700-PR 70.6.7</v>
          </cell>
          <cell r="B39" t="str">
            <v>Wholesale LL CORE 155 Mbps  5-20 KM</v>
          </cell>
          <cell r="C39">
            <v>18707.25057069944</v>
          </cell>
          <cell r="D39">
            <v>160754.54687476662</v>
          </cell>
          <cell r="E39">
            <v>0.0933</v>
          </cell>
          <cell r="F39">
            <v>14998.399223415725</v>
          </cell>
          <cell r="G39">
            <v>33705.64979411517</v>
          </cell>
        </row>
        <row r="40">
          <cell r="A40" t="str">
            <v>700-PR 70.6.8</v>
          </cell>
          <cell r="B40" t="str">
            <v>Wholesale LL CORE 155 Mbps  20-80 KM</v>
          </cell>
          <cell r="C40">
            <v>37386.59553801012</v>
          </cell>
          <cell r="D40">
            <v>296620.1967972373</v>
          </cell>
          <cell r="E40">
            <v>0.0933</v>
          </cell>
          <cell r="F40">
            <v>27674.66436118224</v>
          </cell>
          <cell r="G40">
            <v>65061.25989919236</v>
          </cell>
        </row>
        <row r="41">
          <cell r="A41" t="str">
            <v>700-PR 70.6.9</v>
          </cell>
          <cell r="B41" t="str">
            <v>Wholesale LL CORE 155 Mbps  &gt;80 KM</v>
          </cell>
          <cell r="C41">
            <v>699.2724659216644</v>
          </cell>
          <cell r="D41">
            <v>-846.6558085650618</v>
          </cell>
          <cell r="E41">
            <v>0.0933</v>
          </cell>
          <cell r="F41">
            <v>-78.99298693912026</v>
          </cell>
          <cell r="G41">
            <v>620.2794789825442</v>
          </cell>
        </row>
        <row r="42">
          <cell r="A42" t="str">
            <v>700-PR 71.1.6</v>
          </cell>
          <cell r="B42" t="str">
            <v>Wholesale LL ACCESS &lt;64 Kbps UP TO 800M</v>
          </cell>
          <cell r="C42">
            <v>460098.52584783087</v>
          </cell>
          <cell r="D42">
            <v>1265624.0372539782</v>
          </cell>
          <cell r="E42">
            <v>0.0933</v>
          </cell>
          <cell r="F42">
            <v>118082.72267579616</v>
          </cell>
          <cell r="G42">
            <v>578181.2485236271</v>
          </cell>
        </row>
        <row r="43">
          <cell r="A43" t="str">
            <v>700-PR 71.1.7</v>
          </cell>
          <cell r="B43" t="str">
            <v>Wholesale LL ACCESS &lt;64 Kbps WITH N.S</v>
          </cell>
          <cell r="C43">
            <v>1422110.1880654572</v>
          </cell>
          <cell r="D43">
            <v>3799490.7642560937</v>
          </cell>
          <cell r="E43">
            <v>0.0933</v>
          </cell>
          <cell r="F43">
            <v>354492.4883050935</v>
          </cell>
          <cell r="G43">
            <v>1776602.6763705506</v>
          </cell>
        </row>
        <row r="44">
          <cell r="A44" t="str">
            <v>700-PR 71.2.6</v>
          </cell>
          <cell r="B44" t="str">
            <v>Wholesale LL ACCESS 64Kbps-128 Kbps</v>
          </cell>
          <cell r="C44">
            <v>170172.66865519615</v>
          </cell>
          <cell r="D44">
            <v>397348.12788339064</v>
          </cell>
          <cell r="E44">
            <v>0.0933</v>
          </cell>
          <cell r="F44">
            <v>37072.580331520345</v>
          </cell>
          <cell r="G44">
            <v>207245.2489867165</v>
          </cell>
        </row>
        <row r="45">
          <cell r="A45" t="str">
            <v>700-PR 71.3.6</v>
          </cell>
          <cell r="B45" t="str">
            <v>Wholesale LL ACCESS 256 Kbps - 768 Kbps</v>
          </cell>
          <cell r="C45">
            <v>88935.6419382226</v>
          </cell>
          <cell r="D45">
            <v>261289.64931390836</v>
          </cell>
          <cell r="E45">
            <v>0.0933</v>
          </cell>
          <cell r="F45">
            <v>24378.32428098765</v>
          </cell>
          <cell r="G45">
            <v>113313.96621921026</v>
          </cell>
        </row>
        <row r="46">
          <cell r="A46" t="str">
            <v>700-PR 71.4.6</v>
          </cell>
          <cell r="B46" t="str">
            <v>Wholesale LL ACCESS 1-2 Mbps</v>
          </cell>
          <cell r="C46">
            <v>700933.6997742173</v>
          </cell>
          <cell r="D46">
            <v>3895221.828436144</v>
          </cell>
          <cell r="E46">
            <v>0.0933</v>
          </cell>
          <cell r="F46">
            <v>363424.19659309223</v>
          </cell>
          <cell r="G46">
            <v>1064357.8963673096</v>
          </cell>
        </row>
        <row r="47">
          <cell r="A47" t="str">
            <v>700-PR 71.5.6</v>
          </cell>
          <cell r="B47" t="str">
            <v>Wholesale LL ACCESS 34-45 Mbps</v>
          </cell>
          <cell r="C47">
            <v>94685.32184175351</v>
          </cell>
          <cell r="D47">
            <v>568657.9348521149</v>
          </cell>
          <cell r="E47">
            <v>0.0933</v>
          </cell>
          <cell r="F47">
            <v>53055.785321702315</v>
          </cell>
          <cell r="G47">
            <v>147741.10716345583</v>
          </cell>
        </row>
        <row r="48">
          <cell r="A48" t="str">
            <v>700-PR 71.6.6</v>
          </cell>
          <cell r="B48" t="str">
            <v>Wholesale LL ACCESS 155 Mbps</v>
          </cell>
          <cell r="C48">
            <v>32408.2230174829</v>
          </cell>
          <cell r="D48">
            <v>344666.0029081899</v>
          </cell>
          <cell r="E48">
            <v>0.0933</v>
          </cell>
          <cell r="F48">
            <v>32157.338071334114</v>
          </cell>
          <cell r="G48">
            <v>64565.56108881701</v>
          </cell>
        </row>
        <row r="49">
          <cell r="A49" t="str">
            <v>700-PR 71.7.6</v>
          </cell>
          <cell r="B49" t="str">
            <v>Wholesale LL ACCESS 10 Mbps &amp; 100 Mbps</v>
          </cell>
          <cell r="C49">
            <v>22435.743710494142</v>
          </cell>
          <cell r="D49">
            <v>11378.07886064402</v>
          </cell>
          <cell r="E49">
            <v>0.0933</v>
          </cell>
          <cell r="F49">
            <v>1061.574757698087</v>
          </cell>
          <cell r="G49">
            <v>23497.31846819223</v>
          </cell>
        </row>
        <row r="50">
          <cell r="A50" t="str">
            <v>700-PR 71.8.6</v>
          </cell>
          <cell r="B50" t="str">
            <v>Wholesale LL ACCESS 2.50 -10 Gbps</v>
          </cell>
          <cell r="C50">
            <v>40616.33913366778</v>
          </cell>
          <cell r="D50">
            <v>165663.074320942</v>
          </cell>
          <cell r="E50">
            <v>0.0933</v>
          </cell>
          <cell r="F50">
            <v>15456.364834143886</v>
          </cell>
          <cell r="G50">
            <v>56072.70396781167</v>
          </cell>
        </row>
        <row r="51">
          <cell r="A51" t="str">
            <v>700-PR 72</v>
          </cell>
          <cell r="B51" t="str">
            <v>Wholesale LL Connection</v>
          </cell>
          <cell r="C51">
            <v>216795.84666393456</v>
          </cell>
          <cell r="D51">
            <v>626355.1551003925</v>
          </cell>
          <cell r="E51">
            <v>0.0933</v>
          </cell>
          <cell r="F51">
            <v>58438.935970866616</v>
          </cell>
          <cell r="G51">
            <v>275234.7826348012</v>
          </cell>
        </row>
        <row r="52">
          <cell r="A52" t="str">
            <v>700-PR 80.1</v>
          </cell>
          <cell r="B52" t="str">
            <v>LLU Full - Connection-Inactive</v>
          </cell>
          <cell r="C52">
            <v>3234425.088147713</v>
          </cell>
          <cell r="D52">
            <v>2209597.3234971687</v>
          </cell>
          <cell r="E52">
            <v>0.0933</v>
          </cell>
          <cell r="F52">
            <v>206155.43028228582</v>
          </cell>
          <cell r="G52">
            <v>3440580.518429999</v>
          </cell>
        </row>
        <row r="53">
          <cell r="A53" t="str">
            <v>700-PR 80.2</v>
          </cell>
          <cell r="B53" t="str">
            <v>LLU Full - Connection-Active</v>
          </cell>
          <cell r="C53">
            <v>92876.61195180361</v>
          </cell>
          <cell r="D53">
            <v>62376.759272522686</v>
          </cell>
          <cell r="E53">
            <v>0.0933</v>
          </cell>
          <cell r="F53">
            <v>5819.7516401263665</v>
          </cell>
          <cell r="G53">
            <v>98696.36359192998</v>
          </cell>
        </row>
        <row r="54">
          <cell r="A54" t="str">
            <v>700-PR 81</v>
          </cell>
          <cell r="B54" t="str">
            <v>LLU Full - Subscription</v>
          </cell>
          <cell r="C54">
            <v>44706823.95757023</v>
          </cell>
          <cell r="D54">
            <v>187836839.2735139</v>
          </cell>
          <cell r="E54">
            <v>0.0933</v>
          </cell>
          <cell r="F54">
            <v>17525177.104218848</v>
          </cell>
          <cell r="G54">
            <v>62232001.06178908</v>
          </cell>
        </row>
        <row r="55">
          <cell r="A55" t="str">
            <v>700-PR 82</v>
          </cell>
          <cell r="B55" t="str">
            <v>LLU Shared - Connection</v>
          </cell>
          <cell r="C55">
            <v>200.72111836551457</v>
          </cell>
          <cell r="D55">
            <v>1377.2417341874932</v>
          </cell>
          <cell r="E55">
            <v>0.0933</v>
          </cell>
          <cell r="F55">
            <v>128.49665379969312</v>
          </cell>
          <cell r="G55">
            <v>329.2177721652077</v>
          </cell>
        </row>
        <row r="56">
          <cell r="A56" t="str">
            <v>700-PR 83</v>
          </cell>
          <cell r="B56" t="str">
            <v>LLU Shared - Subscription</v>
          </cell>
          <cell r="C56">
            <v>512.3931513104177</v>
          </cell>
          <cell r="D56">
            <v>9620.50131475318</v>
          </cell>
          <cell r="E56">
            <v>0.0933</v>
          </cell>
          <cell r="F56">
            <v>897.5927726664717</v>
          </cell>
          <cell r="G56">
            <v>1409.9859239768894</v>
          </cell>
        </row>
        <row r="57">
          <cell r="A57" t="str">
            <v>700-PR 84.1</v>
          </cell>
          <cell r="B57" t="str">
            <v>LLU Sub-loop - Connection- Inactive</v>
          </cell>
          <cell r="C57">
            <v>79907.6498327087</v>
          </cell>
          <cell r="D57">
            <v>60702.52607576114</v>
          </cell>
          <cell r="E57">
            <v>0.0933</v>
          </cell>
          <cell r="F57">
            <v>5663.545682868514</v>
          </cell>
          <cell r="G57">
            <v>85571.19551557722</v>
          </cell>
        </row>
        <row r="58">
          <cell r="A58" t="str">
            <v>700-PR 84.2</v>
          </cell>
          <cell r="B58" t="str">
            <v>LLU Sub-loop - Connection-Active</v>
          </cell>
          <cell r="C58">
            <v>20349.199802658826</v>
          </cell>
          <cell r="D58">
            <v>15189.171605331812</v>
          </cell>
          <cell r="E58">
            <v>0.0933</v>
          </cell>
          <cell r="F58">
            <v>1417.149710777458</v>
          </cell>
          <cell r="G58">
            <v>21766.349513436286</v>
          </cell>
        </row>
        <row r="59">
          <cell r="A59" t="str">
            <v>700-PR 85</v>
          </cell>
          <cell r="B59" t="str">
            <v>LLU Sub-loop - Subscription</v>
          </cell>
          <cell r="C59">
            <v>387189.1895710208</v>
          </cell>
          <cell r="D59">
            <v>2060117.304905831</v>
          </cell>
          <cell r="E59">
            <v>0.0933</v>
          </cell>
          <cell r="F59">
            <v>192208.94454771403</v>
          </cell>
          <cell r="G59">
            <v>579398.1341187349</v>
          </cell>
        </row>
        <row r="60">
          <cell r="A60" t="str">
            <v>700-PR 90</v>
          </cell>
          <cell r="B60" t="str">
            <v>Bitstream over ATM-Subs prof</v>
          </cell>
          <cell r="C60">
            <v>0</v>
          </cell>
          <cell r="D60">
            <v>0</v>
          </cell>
          <cell r="E60">
            <v>0.0933</v>
          </cell>
          <cell r="F60">
            <v>0</v>
          </cell>
          <cell r="G60">
            <v>0</v>
          </cell>
        </row>
        <row r="61">
          <cell r="A61" t="str">
            <v>700-PR 90.1</v>
          </cell>
          <cell r="B61" t="str">
            <v>Bitstream over ATM - Subscription</v>
          </cell>
          <cell r="C61">
            <v>0</v>
          </cell>
          <cell r="D61">
            <v>0</v>
          </cell>
          <cell r="E61">
            <v>0.0933</v>
          </cell>
          <cell r="F61">
            <v>0</v>
          </cell>
          <cell r="G61">
            <v>0</v>
          </cell>
        </row>
        <row r="62">
          <cell r="A62" t="str">
            <v>700-PR 91</v>
          </cell>
          <cell r="B62" t="str">
            <v>Bitstream over IP - Subs prof</v>
          </cell>
          <cell r="C62">
            <v>10564435.410209922</v>
          </cell>
          <cell r="D62">
            <v>16671342.933721535</v>
          </cell>
          <cell r="E62">
            <v>0.0933</v>
          </cell>
          <cell r="F62">
            <v>1555436.295716219</v>
          </cell>
          <cell r="G62">
            <v>12119871.70592614</v>
          </cell>
        </row>
        <row r="63">
          <cell r="A63" t="str">
            <v>700-PR 91.1</v>
          </cell>
          <cell r="B63" t="str">
            <v>Bitstream over IP - Subscription</v>
          </cell>
          <cell r="C63">
            <v>2795130.0144690867</v>
          </cell>
          <cell r="D63">
            <v>5526839.286013994</v>
          </cell>
          <cell r="E63">
            <v>0.0933</v>
          </cell>
          <cell r="F63">
            <v>515654.10538510565</v>
          </cell>
          <cell r="G63">
            <v>3310784.1198541922</v>
          </cell>
        </row>
        <row r="64">
          <cell r="A64" t="str">
            <v>700-PR 92</v>
          </cell>
          <cell r="B64" t="str">
            <v>Bitstream - Connection</v>
          </cell>
          <cell r="C64">
            <v>2854359.130662219</v>
          </cell>
          <cell r="D64">
            <v>1955512.4550137306</v>
          </cell>
          <cell r="E64">
            <v>0.0933</v>
          </cell>
          <cell r="F64">
            <v>182449.31205278105</v>
          </cell>
          <cell r="G64">
            <v>3036808.4427150004</v>
          </cell>
        </row>
        <row r="65">
          <cell r="A65" t="str">
            <v>700-PR 95</v>
          </cell>
          <cell r="B65" t="str">
            <v>Wh/s Channelised E1</v>
          </cell>
          <cell r="C65">
            <v>22969.862872922025</v>
          </cell>
          <cell r="D65">
            <v>89384.16389808299</v>
          </cell>
          <cell r="E65">
            <v>0.0933</v>
          </cell>
          <cell r="F65">
            <v>8339.542491691142</v>
          </cell>
          <cell r="G65">
            <v>31309.405364613165</v>
          </cell>
        </row>
        <row r="66">
          <cell r="A66" t="str">
            <v>700-PR 96</v>
          </cell>
          <cell r="B66" t="str">
            <v>Wh/s Channelised 155 Mbps</v>
          </cell>
          <cell r="C66">
            <v>34121.38404268713</v>
          </cell>
          <cell r="D66">
            <v>173824.70687443524</v>
          </cell>
          <cell r="E66">
            <v>0.0933</v>
          </cell>
          <cell r="F66">
            <v>16217.845151384807</v>
          </cell>
          <cell r="G66">
            <v>50339.22919407194</v>
          </cell>
        </row>
        <row r="67">
          <cell r="A67" t="str">
            <v>800-PR 86.1</v>
          </cell>
          <cell r="B67" t="str">
            <v>WLR - PSTN Connection-Inactive</v>
          </cell>
          <cell r="C67">
            <v>19192.246935980016</v>
          </cell>
          <cell r="D67">
            <v>10725.709645407016</v>
          </cell>
          <cell r="E67">
            <v>0.0933</v>
          </cell>
          <cell r="F67">
            <v>1000.7087099164745</v>
          </cell>
          <cell r="G67">
            <v>20192.95564589649</v>
          </cell>
        </row>
        <row r="68">
          <cell r="A68" t="str">
            <v>800-PR 86.2</v>
          </cell>
          <cell r="B68" t="str">
            <v>WLR - PSTN Connection-Active</v>
          </cell>
          <cell r="C68">
            <v>1142.5348499398356</v>
          </cell>
          <cell r="D68">
            <v>13450.694745379284</v>
          </cell>
          <cell r="E68">
            <v>0.0933</v>
          </cell>
          <cell r="F68">
            <v>1254.949819743887</v>
          </cell>
          <cell r="G68">
            <v>2397.4846696837226</v>
          </cell>
        </row>
        <row r="69">
          <cell r="A69" t="str">
            <v>800-PR 87</v>
          </cell>
          <cell r="B69" t="str">
            <v>WLR - PSTN Subscription</v>
          </cell>
          <cell r="C69">
            <v>3504015.0372332386</v>
          </cell>
          <cell r="D69">
            <v>13361504.131669624</v>
          </cell>
          <cell r="E69">
            <v>0.0933</v>
          </cell>
          <cell r="F69">
            <v>1246628.3354847757</v>
          </cell>
          <cell r="G69">
            <v>4750643.372718014</v>
          </cell>
        </row>
        <row r="70">
          <cell r="A70" t="str">
            <v>800-PR 88.1</v>
          </cell>
          <cell r="B70" t="str">
            <v>WLR - ISDN Connection - BRA Inactive</v>
          </cell>
          <cell r="C70">
            <v>44152.54110104725</v>
          </cell>
          <cell r="D70">
            <v>24744.906370355326</v>
          </cell>
          <cell r="E70">
            <v>0.0933</v>
          </cell>
          <cell r="F70">
            <v>2308.6997643541517</v>
          </cell>
          <cell r="G70">
            <v>46461.24086540141</v>
          </cell>
        </row>
        <row r="71">
          <cell r="A71" t="str">
            <v>800-PR 88.2</v>
          </cell>
          <cell r="B71" t="str">
            <v>WLR - ISDN Connection - BRA Active</v>
          </cell>
          <cell r="C71">
            <v>1252.6158759831615</v>
          </cell>
          <cell r="D71">
            <v>590.5074079754517</v>
          </cell>
          <cell r="E71">
            <v>0.0933</v>
          </cell>
          <cell r="F71">
            <v>55.094341164109636</v>
          </cell>
          <cell r="G71">
            <v>1307.7102171472711</v>
          </cell>
        </row>
        <row r="72">
          <cell r="A72" t="str">
            <v>800-PR 88.3</v>
          </cell>
          <cell r="B72" t="str">
            <v>WLR - ISDN Connection - PRA Inactive</v>
          </cell>
          <cell r="C72">
            <v>2394.063264909901</v>
          </cell>
          <cell r="D72">
            <v>1864.9538361024697</v>
          </cell>
          <cell r="E72">
            <v>0.0933</v>
          </cell>
          <cell r="F72">
            <v>174.00019290836042</v>
          </cell>
          <cell r="G72">
            <v>2568.0634578182617</v>
          </cell>
        </row>
        <row r="73">
          <cell r="A73" t="str">
            <v>800-PR 88.4</v>
          </cell>
          <cell r="B73" t="str">
            <v>WLR - ISDN Connection - PRA Active</v>
          </cell>
          <cell r="C73">
            <v>72.76592832862161</v>
          </cell>
          <cell r="D73">
            <v>20.014719178736865</v>
          </cell>
          <cell r="E73">
            <v>0.0933</v>
          </cell>
          <cell r="F73">
            <v>1.8673732993761494</v>
          </cell>
          <cell r="G73">
            <v>74.63330162799777</v>
          </cell>
        </row>
        <row r="74">
          <cell r="A74" t="str">
            <v>800-PR 89</v>
          </cell>
          <cell r="B74" t="str">
            <v>WLR - ISDN Subscription - BRA</v>
          </cell>
          <cell r="C74">
            <v>1464799.230127615</v>
          </cell>
          <cell r="D74">
            <v>4534276.467359735</v>
          </cell>
          <cell r="E74">
            <v>0.0933</v>
          </cell>
          <cell r="F74">
            <v>423047.9944046632</v>
          </cell>
          <cell r="G74">
            <v>1887847.2245322783</v>
          </cell>
        </row>
        <row r="75">
          <cell r="A75" t="str">
            <v>800-PR 89.1</v>
          </cell>
          <cell r="B75" t="str">
            <v>WLR - ISDN Subscription - PRA</v>
          </cell>
          <cell r="C75">
            <v>1229471.1652124259</v>
          </cell>
          <cell r="D75">
            <v>3789145.853670265</v>
          </cell>
          <cell r="E75">
            <v>0.0933</v>
          </cell>
          <cell r="F75">
            <v>353527.3081474357</v>
          </cell>
          <cell r="G75">
            <v>1582998.4733598616</v>
          </cell>
        </row>
        <row r="76">
          <cell r="A76" t="str">
            <v>900-PR 01</v>
          </cell>
          <cell r="B76" t="str">
            <v>Telephony Connections &amp;Transfers</v>
          </cell>
          <cell r="C76">
            <v>240683.7499393415</v>
          </cell>
          <cell r="D76">
            <v>322365.7872738131</v>
          </cell>
          <cell r="E76">
            <v>0.0933</v>
          </cell>
          <cell r="F76">
            <v>30076.72795264676</v>
          </cell>
          <cell r="G76">
            <v>270760.47789198824</v>
          </cell>
        </row>
        <row r="77">
          <cell r="A77" t="str">
            <v>900-PR 02</v>
          </cell>
          <cell r="B77" t="str">
            <v>Telephony Subscription</v>
          </cell>
          <cell r="C77">
            <v>2292455.5606248565</v>
          </cell>
          <cell r="D77">
            <v>5275805.91414536</v>
          </cell>
          <cell r="E77">
            <v>0.0933</v>
          </cell>
          <cell r="F77">
            <v>492232.69178976206</v>
          </cell>
          <cell r="G77">
            <v>2784688.2524146186</v>
          </cell>
        </row>
        <row r="78">
          <cell r="A78" t="str">
            <v>900-PR 02.1</v>
          </cell>
          <cell r="B78" t="str">
            <v>Teleph Facilities (PSTN&amp;ISDN)</v>
          </cell>
          <cell r="C78">
            <v>3530583.0294514094</v>
          </cell>
          <cell r="D78">
            <v>2878359.24407231</v>
          </cell>
          <cell r="E78">
            <v>0.0933</v>
          </cell>
          <cell r="F78">
            <v>268550.9174719465</v>
          </cell>
          <cell r="G78">
            <v>3799133.946923356</v>
          </cell>
        </row>
        <row r="79">
          <cell r="A79" t="str">
            <v>900-PR 02.2</v>
          </cell>
          <cell r="B79" t="str">
            <v>Name Directory</v>
          </cell>
          <cell r="C79">
            <v>1583700.6164341243</v>
          </cell>
          <cell r="D79">
            <v>985285.247519964</v>
          </cell>
          <cell r="E79">
            <v>0.0933</v>
          </cell>
          <cell r="F79">
            <v>91927.11359361264</v>
          </cell>
          <cell r="G79">
            <v>1675627.7300277369</v>
          </cell>
        </row>
        <row r="80">
          <cell r="A80" t="str">
            <v>900-PR 03</v>
          </cell>
          <cell r="B80" t="str">
            <v>National Calls</v>
          </cell>
          <cell r="C80">
            <v>4026925.2518204898</v>
          </cell>
          <cell r="D80">
            <v>6330832.279596802</v>
          </cell>
          <cell r="E80">
            <v>0.0933</v>
          </cell>
          <cell r="F80">
            <v>590666.6516863815</v>
          </cell>
          <cell r="G80">
            <v>4617591.903506871</v>
          </cell>
        </row>
        <row r="81">
          <cell r="A81" t="str">
            <v>900-PR 03.11</v>
          </cell>
          <cell r="B81" t="str">
            <v>Calls to IN Services</v>
          </cell>
          <cell r="C81">
            <v>342409.3185534885</v>
          </cell>
          <cell r="D81">
            <v>372955.24610336905</v>
          </cell>
          <cell r="E81">
            <v>0.0933</v>
          </cell>
          <cell r="F81">
            <v>34796.72446144433</v>
          </cell>
          <cell r="G81">
            <v>377206.0430149329</v>
          </cell>
        </row>
        <row r="82">
          <cell r="A82" t="str">
            <v>900-PR 04.7</v>
          </cell>
          <cell r="B82" t="str">
            <v>Fixed - VM GSM</v>
          </cell>
          <cell r="C82">
            <v>23747.81520699231</v>
          </cell>
          <cell r="D82">
            <v>32045.970025944414</v>
          </cell>
          <cell r="E82">
            <v>0.0933</v>
          </cell>
          <cell r="F82">
            <v>2989.889003420614</v>
          </cell>
          <cell r="G82">
            <v>26737.70421041292</v>
          </cell>
        </row>
        <row r="83">
          <cell r="A83" t="str">
            <v>900-PR 05</v>
          </cell>
          <cell r="B83" t="str">
            <v>Tel. Intern.Outgoing Calls: National Portion</v>
          </cell>
          <cell r="C83">
            <v>2239449.488663669</v>
          </cell>
          <cell r="D83">
            <v>3099364.487122147</v>
          </cell>
          <cell r="E83">
            <v>0.0933</v>
          </cell>
          <cell r="F83">
            <v>289170.70664849627</v>
          </cell>
          <cell r="G83">
            <v>2528620.1953121657</v>
          </cell>
        </row>
        <row r="84">
          <cell r="A84" t="str">
            <v>900-PR 05.1</v>
          </cell>
          <cell r="B84" t="str">
            <v>Intern. Incoming to Fixed:National Portion</v>
          </cell>
          <cell r="C84">
            <v>542647.3503093214</v>
          </cell>
          <cell r="D84">
            <v>1040345.403473235</v>
          </cell>
          <cell r="E84">
            <v>0.0933</v>
          </cell>
          <cell r="F84">
            <v>97064.22614405281</v>
          </cell>
          <cell r="G84">
            <v>639711.5764533742</v>
          </cell>
        </row>
        <row r="85">
          <cell r="A85" t="str">
            <v>900-PR 06-FIX</v>
          </cell>
          <cell r="B85" t="str">
            <v>Tel. Int. Calls:International Portion-Fixed</v>
          </cell>
          <cell r="C85">
            <v>5357321.334502604</v>
          </cell>
          <cell r="D85">
            <v>956467.4923745003</v>
          </cell>
          <cell r="E85">
            <v>0.0933</v>
          </cell>
          <cell r="F85">
            <v>89238.41703854087</v>
          </cell>
          <cell r="G85">
            <v>5446559.751541145</v>
          </cell>
        </row>
        <row r="86">
          <cell r="A86" t="str">
            <v>900-PR 06-MOB</v>
          </cell>
          <cell r="B86" t="str">
            <v>Tel. Int. Calls:International Portion-Mobile</v>
          </cell>
          <cell r="C86">
            <v>32351016.949677188</v>
          </cell>
          <cell r="D86">
            <v>6393033.322836747</v>
          </cell>
          <cell r="E86">
            <v>0.1016</v>
          </cell>
          <cell r="F86">
            <v>649532.1856002135</v>
          </cell>
          <cell r="G86">
            <v>33000549.1352774</v>
          </cell>
        </row>
        <row r="87">
          <cell r="A87" t="str">
            <v>900-PR 07</v>
          </cell>
          <cell r="B87" t="str">
            <v>Tel. Intern. Calls : International Transit</v>
          </cell>
          <cell r="C87">
            <v>189323.1977065664</v>
          </cell>
          <cell r="D87">
            <v>127766.64213596817</v>
          </cell>
          <cell r="E87">
            <v>0.0933</v>
          </cell>
          <cell r="F87">
            <v>11920.62771128583</v>
          </cell>
          <cell r="G87">
            <v>201243.82541785223</v>
          </cell>
        </row>
        <row r="88">
          <cell r="A88" t="str">
            <v>900-PR 08</v>
          </cell>
          <cell r="B88" t="str">
            <v>Payphones</v>
          </cell>
          <cell r="C88">
            <v>1765288.9822989723</v>
          </cell>
          <cell r="D88">
            <v>971029.5554222593</v>
          </cell>
          <cell r="E88">
            <v>0.0933</v>
          </cell>
          <cell r="F88">
            <v>90597.05752089678</v>
          </cell>
          <cell r="G88">
            <v>1855886.0398198692</v>
          </cell>
        </row>
        <row r="89">
          <cell r="A89" t="str">
            <v>900-PR 09</v>
          </cell>
          <cell r="B89" t="str">
            <v>Operators Services : 192</v>
          </cell>
          <cell r="C89">
            <v>1239018.4908824353</v>
          </cell>
          <cell r="D89">
            <v>804026.8881902811</v>
          </cell>
          <cell r="E89">
            <v>0.0933</v>
          </cell>
          <cell r="F89">
            <v>75015.70866815322</v>
          </cell>
          <cell r="G89">
            <v>1314034.1995505886</v>
          </cell>
        </row>
        <row r="90">
          <cell r="A90" t="str">
            <v>900-PR 11</v>
          </cell>
          <cell r="B90" t="str">
            <v>Operators Services : 198</v>
          </cell>
          <cell r="C90">
            <v>379518.5577866765</v>
          </cell>
          <cell r="D90">
            <v>209429.5283854689</v>
          </cell>
          <cell r="E90">
            <v>0.0933</v>
          </cell>
          <cell r="F90">
            <v>19539.774998364246</v>
          </cell>
          <cell r="G90">
            <v>399058.3327850408</v>
          </cell>
        </row>
        <row r="91">
          <cell r="A91" t="str">
            <v>900-PR 17</v>
          </cell>
          <cell r="B91" t="str">
            <v>GSM : Connection</v>
          </cell>
          <cell r="C91">
            <v>1168627.4991455248</v>
          </cell>
          <cell r="D91">
            <v>622632.7075372733</v>
          </cell>
          <cell r="E91">
            <v>0.1016</v>
          </cell>
          <cell r="F91">
            <v>63259.48308578697</v>
          </cell>
          <cell r="G91">
            <v>1231886.9822313117</v>
          </cell>
        </row>
        <row r="92">
          <cell r="A92" t="str">
            <v>900-PR 19</v>
          </cell>
          <cell r="B92" t="str">
            <v>GSM: Postpaid to Mobile in-net</v>
          </cell>
          <cell r="C92">
            <v>24228765.6314838</v>
          </cell>
          <cell r="D92">
            <v>37952541.87813422</v>
          </cell>
          <cell r="E92">
            <v>0.1016</v>
          </cell>
          <cell r="F92">
            <v>3855978.2548184367</v>
          </cell>
          <cell r="G92">
            <v>28084743.886302236</v>
          </cell>
        </row>
        <row r="93">
          <cell r="A93" t="str">
            <v>900-PR 19.4</v>
          </cell>
          <cell r="B93" t="str">
            <v>GSM - SMS</v>
          </cell>
          <cell r="C93">
            <v>8055678.826213364</v>
          </cell>
          <cell r="D93">
            <v>7035267.1063730195</v>
          </cell>
          <cell r="E93">
            <v>0.1016</v>
          </cell>
          <cell r="F93">
            <v>714783.1380074988</v>
          </cell>
          <cell r="G93">
            <v>8770461.964220863</v>
          </cell>
        </row>
        <row r="94">
          <cell r="A94" t="str">
            <v>900-PR 19.5</v>
          </cell>
          <cell r="B94" t="str">
            <v>GSM - cybee</v>
          </cell>
          <cell r="C94">
            <v>695208.7537031482</v>
          </cell>
          <cell r="D94">
            <v>691081.0900160978</v>
          </cell>
          <cell r="E94">
            <v>0.1016</v>
          </cell>
          <cell r="F94">
            <v>70213.83874563553</v>
          </cell>
          <cell r="G94">
            <v>765422.5924487838</v>
          </cell>
        </row>
        <row r="95">
          <cell r="A95" t="str">
            <v>900-PR 19.6</v>
          </cell>
          <cell r="B95" t="str">
            <v>GSM - MMS</v>
          </cell>
          <cell r="C95">
            <v>293671.2329924404</v>
          </cell>
          <cell r="D95">
            <v>128455.40309498293</v>
          </cell>
          <cell r="E95">
            <v>0.1016</v>
          </cell>
          <cell r="F95">
            <v>13051.068954450266</v>
          </cell>
          <cell r="G95">
            <v>306722.30194689066</v>
          </cell>
        </row>
        <row r="96">
          <cell r="A96" t="str">
            <v>900-PR 19.7</v>
          </cell>
          <cell r="B96" t="str">
            <v>GSM - GPRS</v>
          </cell>
          <cell r="C96">
            <v>4509319.7054325305</v>
          </cell>
          <cell r="D96">
            <v>6408740.427875153</v>
          </cell>
          <cell r="E96">
            <v>0.1016</v>
          </cell>
          <cell r="F96">
            <v>651128.0274721155</v>
          </cell>
          <cell r="G96">
            <v>5160447.732904646</v>
          </cell>
        </row>
        <row r="97">
          <cell r="A97" t="str">
            <v>900-PR 19.8</v>
          </cell>
          <cell r="B97" t="str">
            <v>GSM - Vodafone Live</v>
          </cell>
          <cell r="C97">
            <v>1765661.6868163869</v>
          </cell>
          <cell r="D97">
            <v>-349114.0059743471</v>
          </cell>
          <cell r="E97">
            <v>0.1016</v>
          </cell>
          <cell r="F97">
            <v>-35469.983006993665</v>
          </cell>
          <cell r="G97">
            <v>1730191.703809393</v>
          </cell>
        </row>
        <row r="98">
          <cell r="A98" t="str">
            <v>900-PR 22</v>
          </cell>
          <cell r="B98" t="str">
            <v>Cytapac</v>
          </cell>
          <cell r="C98">
            <v>0.7265991221713715</v>
          </cell>
          <cell r="D98">
            <v>12.665011271209872</v>
          </cell>
          <cell r="E98">
            <v>0.0933</v>
          </cell>
          <cell r="F98">
            <v>1.181645551603881</v>
          </cell>
          <cell r="G98">
            <v>1.9082446737752525</v>
          </cell>
        </row>
        <row r="99">
          <cell r="A99" t="str">
            <v>900-PR 23</v>
          </cell>
          <cell r="B99" t="str">
            <v>Telex</v>
          </cell>
          <cell r="C99">
            <v>256300.80230646709</v>
          </cell>
          <cell r="D99">
            <v>742868.471062806</v>
          </cell>
          <cell r="E99">
            <v>0.0933</v>
          </cell>
          <cell r="F99">
            <v>69309.6283501598</v>
          </cell>
          <cell r="G99">
            <v>325610.4306566269</v>
          </cell>
        </row>
        <row r="100">
          <cell r="A100" t="str">
            <v>900-PR 24</v>
          </cell>
          <cell r="B100" t="str">
            <v>Telegraphy</v>
          </cell>
          <cell r="C100">
            <v>142282.81080587182</v>
          </cell>
          <cell r="D100">
            <v>105538.32839812283</v>
          </cell>
          <cell r="E100">
            <v>0.0933</v>
          </cell>
          <cell r="F100">
            <v>9846.72603954486</v>
          </cell>
          <cell r="G100">
            <v>152129.53684541667</v>
          </cell>
        </row>
        <row r="101">
          <cell r="A101" t="str">
            <v>900-PR 25.1</v>
          </cell>
          <cell r="B101" t="str">
            <v>Fixed to Audiotex Service</v>
          </cell>
          <cell r="C101">
            <v>352717.38899817236</v>
          </cell>
          <cell r="D101">
            <v>-1604784.468161644</v>
          </cell>
          <cell r="E101">
            <v>0.0933</v>
          </cell>
          <cell r="F101">
            <v>-149726.39087948136</v>
          </cell>
          <cell r="G101">
            <v>202990.998118691</v>
          </cell>
        </row>
        <row r="102">
          <cell r="A102" t="str">
            <v>900-PR 29</v>
          </cell>
          <cell r="B102" t="str">
            <v>Cytanet</v>
          </cell>
          <cell r="C102">
            <v>17889959.33570736</v>
          </cell>
          <cell r="D102">
            <v>23107040.441185992</v>
          </cell>
          <cell r="E102">
            <v>0.0933</v>
          </cell>
          <cell r="F102">
            <v>2155886.873162653</v>
          </cell>
          <cell r="G102">
            <v>20045846.208870012</v>
          </cell>
        </row>
        <row r="103">
          <cell r="A103" t="str">
            <v>900-PR 29.1</v>
          </cell>
          <cell r="B103" t="str">
            <v>Fixed to Internet</v>
          </cell>
          <cell r="C103">
            <v>159061.0561994843</v>
          </cell>
          <cell r="D103">
            <v>259669.67167164217</v>
          </cell>
          <cell r="E103">
            <v>0.0933</v>
          </cell>
          <cell r="F103">
            <v>24227.180366964214</v>
          </cell>
          <cell r="G103">
            <v>183288.23656644853</v>
          </cell>
        </row>
        <row r="104">
          <cell r="A104" t="str">
            <v>900-PR 29.2</v>
          </cell>
          <cell r="B104" t="str">
            <v>NetAccess</v>
          </cell>
          <cell r="C104">
            <v>258432.67527141943</v>
          </cell>
          <cell r="D104">
            <v>198286.9297773064</v>
          </cell>
          <cell r="E104">
            <v>0.0933</v>
          </cell>
          <cell r="F104">
            <v>18500.170548222686</v>
          </cell>
          <cell r="G104">
            <v>276932.8458196421</v>
          </cell>
        </row>
        <row r="105">
          <cell r="A105" t="str">
            <v>900-PR 30.09</v>
          </cell>
          <cell r="B105" t="str">
            <v>CONNECTION &amp; TRANSFERS ISDN BRA</v>
          </cell>
          <cell r="C105">
            <v>59770.31776343533</v>
          </cell>
          <cell r="D105">
            <v>42285.679952862534</v>
          </cell>
          <cell r="E105">
            <v>0.0933</v>
          </cell>
          <cell r="F105">
            <v>3945.2539396020743</v>
          </cell>
          <cell r="G105">
            <v>63715.5717030374</v>
          </cell>
        </row>
        <row r="106">
          <cell r="A106" t="str">
            <v>900-PR 30.10</v>
          </cell>
          <cell r="B106" t="str">
            <v>SUBSCRIPTION ISDN BRA</v>
          </cell>
          <cell r="C106">
            <v>401714.33100168034</v>
          </cell>
          <cell r="D106">
            <v>730476.9230110467</v>
          </cell>
          <cell r="E106">
            <v>0.0933</v>
          </cell>
          <cell r="F106">
            <v>68153.49691693066</v>
          </cell>
          <cell r="G106">
            <v>469867.827918611</v>
          </cell>
        </row>
        <row r="107">
          <cell r="A107" t="str">
            <v>900-PR 30.11</v>
          </cell>
          <cell r="B107" t="str">
            <v>CONNECTION&amp;TRANSFERS ISDN PRA</v>
          </cell>
          <cell r="C107">
            <v>10788.772740093322</v>
          </cell>
          <cell r="D107">
            <v>7674.603761174461</v>
          </cell>
          <cell r="E107">
            <v>0.0933</v>
          </cell>
          <cell r="F107">
            <v>716.0405309175773</v>
          </cell>
          <cell r="G107">
            <v>11504.813271010898</v>
          </cell>
        </row>
        <row r="108">
          <cell r="A108" t="str">
            <v>900-PR 30.12</v>
          </cell>
          <cell r="B108" t="str">
            <v>SUBSCRIPTION ISDN PRA</v>
          </cell>
          <cell r="C108">
            <v>189201.79971151036</v>
          </cell>
          <cell r="D108">
            <v>289817.7791207267</v>
          </cell>
          <cell r="E108">
            <v>0.0933</v>
          </cell>
          <cell r="F108">
            <v>27039.998791963797</v>
          </cell>
          <cell r="G108">
            <v>216241.79850347416</v>
          </cell>
        </row>
        <row r="109">
          <cell r="A109" t="str">
            <v>900-PR 31</v>
          </cell>
          <cell r="B109" t="str">
            <v>Radiomaritime (Operator Serv)</v>
          </cell>
          <cell r="C109">
            <v>1372267.2576325438</v>
          </cell>
          <cell r="D109">
            <v>3357413.1100109955</v>
          </cell>
          <cell r="E109">
            <v>0.0933</v>
          </cell>
          <cell r="F109">
            <v>313246.64316402585</v>
          </cell>
          <cell r="G109">
            <v>1685513.9007965697</v>
          </cell>
        </row>
        <row r="110">
          <cell r="A110" t="str">
            <v>900-PR 32</v>
          </cell>
          <cell r="B110" t="str">
            <v>Other (Incl Radio Stns,Gov. SOS)</v>
          </cell>
          <cell r="C110">
            <v>1969292.4679778325</v>
          </cell>
          <cell r="D110">
            <v>1846015.5652021803</v>
          </cell>
          <cell r="E110">
            <v>0.0933</v>
          </cell>
          <cell r="F110">
            <v>172233.2522333634</v>
          </cell>
          <cell r="G110">
            <v>2141525.7202111958</v>
          </cell>
        </row>
        <row r="111">
          <cell r="A111" t="str">
            <v>900-PR 34</v>
          </cell>
          <cell r="B111" t="str">
            <v>Civil Aviation</v>
          </cell>
          <cell r="C111">
            <v>6243760.882180232</v>
          </cell>
          <cell r="D111">
            <v>6287796.480053285</v>
          </cell>
          <cell r="E111">
            <v>0.0933</v>
          </cell>
          <cell r="F111">
            <v>586651.4115889715</v>
          </cell>
          <cell r="G111">
            <v>6830412.293769203</v>
          </cell>
        </row>
        <row r="112">
          <cell r="A112" t="str">
            <v>900-PR 36</v>
          </cell>
          <cell r="B112" t="str">
            <v>Paging Subscription</v>
          </cell>
          <cell r="C112">
            <v>1902.691419722195</v>
          </cell>
          <cell r="D112">
            <v>3687.2600511500436</v>
          </cell>
          <cell r="E112">
            <v>0.0933</v>
          </cell>
          <cell r="F112">
            <v>344.021362772299</v>
          </cell>
          <cell r="G112">
            <v>2246.712782494494</v>
          </cell>
        </row>
        <row r="113">
          <cell r="A113" t="str">
            <v>900-PR 37</v>
          </cell>
          <cell r="B113" t="str">
            <v>Paging - Calls to Paging</v>
          </cell>
          <cell r="C113">
            <v>8404.068477382401</v>
          </cell>
          <cell r="D113">
            <v>11951.76440199461</v>
          </cell>
          <cell r="E113">
            <v>0.0933</v>
          </cell>
          <cell r="F113">
            <v>1115.0996187060969</v>
          </cell>
          <cell r="G113">
            <v>9519.168096088499</v>
          </cell>
        </row>
        <row r="114">
          <cell r="A114" t="str">
            <v>900-PR 40</v>
          </cell>
          <cell r="B114" t="str">
            <v>BusinessLink</v>
          </cell>
          <cell r="C114">
            <v>1301697.596808192</v>
          </cell>
          <cell r="D114">
            <v>2489402.8881719853</v>
          </cell>
          <cell r="E114">
            <v>0.0933</v>
          </cell>
          <cell r="F114">
            <v>232261.2894664462</v>
          </cell>
          <cell r="G114">
            <v>1533958.8862746384</v>
          </cell>
        </row>
        <row r="115">
          <cell r="A115" t="str">
            <v>900-PR 40.1</v>
          </cell>
          <cell r="B115" t="str">
            <v>BusinessConnect</v>
          </cell>
          <cell r="C115">
            <v>869509.361765867</v>
          </cell>
          <cell r="D115">
            <v>355862.61008838407</v>
          </cell>
          <cell r="E115">
            <v>0.0933</v>
          </cell>
          <cell r="F115">
            <v>33201.981521246234</v>
          </cell>
          <cell r="G115">
            <v>902711.3432871132</v>
          </cell>
        </row>
        <row r="116">
          <cell r="A116" t="str">
            <v>900-PR 40.2</v>
          </cell>
          <cell r="B116" t="str">
            <v>VoIP International</v>
          </cell>
          <cell r="C116">
            <v>128265.39017648448</v>
          </cell>
          <cell r="D116">
            <v>315460.00869429426</v>
          </cell>
          <cell r="E116">
            <v>0.0933</v>
          </cell>
          <cell r="F116">
            <v>29432.418811177653</v>
          </cell>
          <cell r="G116">
            <v>157697.80898766214</v>
          </cell>
        </row>
        <row r="117">
          <cell r="A117" t="str">
            <v>900-PR 40.3</v>
          </cell>
          <cell r="B117" t="str">
            <v>SpaceWay/TelePort/VideoSelect</v>
          </cell>
          <cell r="C117">
            <v>1254971.6332144507</v>
          </cell>
          <cell r="D117">
            <v>2060075.232373878</v>
          </cell>
          <cell r="E117">
            <v>0.0933</v>
          </cell>
          <cell r="F117">
            <v>192205.0191804828</v>
          </cell>
          <cell r="G117">
            <v>1447176.6523949334</v>
          </cell>
        </row>
        <row r="118">
          <cell r="A118" t="str">
            <v>900-PR 41</v>
          </cell>
          <cell r="B118" t="str">
            <v>A.T.M.</v>
          </cell>
          <cell r="C118">
            <v>780936.3370310209</v>
          </cell>
          <cell r="D118">
            <v>2026350.466762743</v>
          </cell>
          <cell r="E118">
            <v>0.0933</v>
          </cell>
          <cell r="F118">
            <v>189058.4985489639</v>
          </cell>
          <cell r="G118">
            <v>969994.8355799848</v>
          </cell>
        </row>
        <row r="119">
          <cell r="A119" t="str">
            <v>900-PR 41.2</v>
          </cell>
          <cell r="B119" t="str">
            <v>ATM Access &gt; 2MBs</v>
          </cell>
          <cell r="C119">
            <v>694765.6337947979</v>
          </cell>
          <cell r="D119">
            <v>2832678.3690712503</v>
          </cell>
          <cell r="E119">
            <v>0.0933</v>
          </cell>
          <cell r="F119">
            <v>264288.8918343476</v>
          </cell>
          <cell r="G119">
            <v>959054.5256291456</v>
          </cell>
        </row>
        <row r="120">
          <cell r="A120" t="str">
            <v>900-PR 41.4</v>
          </cell>
          <cell r="B120" t="str">
            <v>ATM MPLS</v>
          </cell>
          <cell r="C120">
            <v>280344.78632243397</v>
          </cell>
          <cell r="D120">
            <v>459964.96772755944</v>
          </cell>
          <cell r="E120">
            <v>0.0933</v>
          </cell>
          <cell r="F120">
            <v>42914.73148898129</v>
          </cell>
          <cell r="G120">
            <v>323259.51781141525</v>
          </cell>
        </row>
        <row r="121">
          <cell r="A121" t="str">
            <v>900-PR 41.5</v>
          </cell>
          <cell r="B121" t="str">
            <v>FR Access 64/128 Kbps</v>
          </cell>
          <cell r="C121">
            <v>628818.9285186876</v>
          </cell>
          <cell r="D121">
            <v>1343499.4826683307</v>
          </cell>
          <cell r="E121">
            <v>0.0933</v>
          </cell>
          <cell r="F121">
            <v>125348.50173295524</v>
          </cell>
          <cell r="G121">
            <v>754167.4302516428</v>
          </cell>
        </row>
        <row r="122">
          <cell r="A122" t="str">
            <v>900-PR 41.6</v>
          </cell>
          <cell r="B122" t="str">
            <v>FR Access 256/512 Kbps</v>
          </cell>
          <cell r="C122">
            <v>875521.2546542617</v>
          </cell>
          <cell r="D122">
            <v>2025605.6989321355</v>
          </cell>
          <cell r="E122">
            <v>0.0933</v>
          </cell>
          <cell r="F122">
            <v>188989.01171036824</v>
          </cell>
          <cell r="G122">
            <v>1064510.26636463</v>
          </cell>
        </row>
        <row r="123">
          <cell r="A123" t="str">
            <v>900-PR 41.7</v>
          </cell>
          <cell r="B123" t="str">
            <v>FR Access 1024 Kbps-2 Mbps</v>
          </cell>
          <cell r="C123">
            <v>439514.9085398145</v>
          </cell>
          <cell r="D123">
            <v>978820.9305089583</v>
          </cell>
          <cell r="E123">
            <v>0.0933</v>
          </cell>
          <cell r="F123">
            <v>91323.9928164858</v>
          </cell>
          <cell r="G123">
            <v>530838.9013563003</v>
          </cell>
        </row>
        <row r="124">
          <cell r="A124" t="str">
            <v>900-PR 41.8</v>
          </cell>
          <cell r="B124" t="str">
            <v>ATM Reporting Tool</v>
          </cell>
          <cell r="C124">
            <v>7482.726528155167</v>
          </cell>
          <cell r="D124">
            <v>8307.97089295496</v>
          </cell>
          <cell r="E124">
            <v>0.0933</v>
          </cell>
          <cell r="F124">
            <v>775.1336843126977</v>
          </cell>
          <cell r="G124">
            <v>8257.860212467865</v>
          </cell>
        </row>
        <row r="125">
          <cell r="A125" t="str">
            <v>900-PR 45</v>
          </cell>
          <cell r="B125" t="str">
            <v>Yellow Pages</v>
          </cell>
          <cell r="C125">
            <v>2057326.2677787743</v>
          </cell>
          <cell r="D125">
            <v>1506242.7245662888</v>
          </cell>
          <cell r="E125">
            <v>0.0933</v>
          </cell>
          <cell r="F125">
            <v>140532.44620203474</v>
          </cell>
          <cell r="G125">
            <v>2197858.713980809</v>
          </cell>
        </row>
        <row r="126">
          <cell r="A126" t="str">
            <v>900-PR 46.2</v>
          </cell>
          <cell r="B126" t="str">
            <v>Invest. Internat. Subsidiary &amp; Joint Venture</v>
          </cell>
          <cell r="C126">
            <v>4194147.519135424</v>
          </cell>
          <cell r="D126">
            <v>4879917.378773396</v>
          </cell>
          <cell r="E126">
            <v>0.0933</v>
          </cell>
          <cell r="F126">
            <v>455296.2914395578</v>
          </cell>
          <cell r="G126">
            <v>4649443.810574981</v>
          </cell>
        </row>
        <row r="127">
          <cell r="A127" t="str">
            <v>900-PR 46.3</v>
          </cell>
          <cell r="B127" t="str">
            <v>CableWay</v>
          </cell>
          <cell r="C127">
            <v>10987800.6335505</v>
          </cell>
          <cell r="D127">
            <v>38068136.54718798</v>
          </cell>
          <cell r="E127">
            <v>0.0933</v>
          </cell>
          <cell r="F127">
            <v>3551757.139852638</v>
          </cell>
          <cell r="G127">
            <v>14539557.773403138</v>
          </cell>
        </row>
        <row r="128">
          <cell r="A128" t="str">
            <v>900-PR 48</v>
          </cell>
          <cell r="B128" t="str">
            <v>GSM soeasy Connection</v>
          </cell>
          <cell r="C128">
            <v>1726976.5167006322</v>
          </cell>
          <cell r="D128">
            <v>963159.7096623689</v>
          </cell>
          <cell r="E128">
            <v>0.1016</v>
          </cell>
          <cell r="F128">
            <v>97857.02650169667</v>
          </cell>
          <cell r="G128">
            <v>1824833.543202329</v>
          </cell>
        </row>
        <row r="129">
          <cell r="A129" t="str">
            <v>900-PR 48.12</v>
          </cell>
          <cell r="B129" t="str">
            <v>GSM: Soeasy to Mobile in-net</v>
          </cell>
          <cell r="C129">
            <v>10063362.621298319</v>
          </cell>
          <cell r="D129">
            <v>12598757.440048775</v>
          </cell>
          <cell r="E129">
            <v>0.1016</v>
          </cell>
          <cell r="F129">
            <v>1280033.7559089554</v>
          </cell>
          <cell r="G129">
            <v>11343396.377207274</v>
          </cell>
        </row>
        <row r="130">
          <cell r="A130" t="str">
            <v>900-PR 50</v>
          </cell>
          <cell r="B130" t="str">
            <v>Terminal Eqpt for Resale</v>
          </cell>
          <cell r="C130">
            <v>8044087.451507021</v>
          </cell>
          <cell r="D130">
            <v>3042992.693061376</v>
          </cell>
          <cell r="E130">
            <v>0.0933</v>
          </cell>
          <cell r="F130">
            <v>283911.2182626264</v>
          </cell>
          <cell r="G130">
            <v>8327998.6697696475</v>
          </cell>
        </row>
        <row r="131">
          <cell r="A131" t="str">
            <v>900-PR 51</v>
          </cell>
          <cell r="B131" t="str">
            <v>DSL Access - Profitable</v>
          </cell>
          <cell r="C131">
            <v>6814828.3142848015</v>
          </cell>
          <cell r="D131">
            <v>11015146.475784136</v>
          </cell>
          <cell r="E131">
            <v>0.0933</v>
          </cell>
          <cell r="F131">
            <v>1027713.1661906599</v>
          </cell>
          <cell r="G131">
            <v>7842541.480475461</v>
          </cell>
        </row>
        <row r="132">
          <cell r="A132" t="str">
            <v>900-PR 51.1</v>
          </cell>
          <cell r="B132" t="str">
            <v>DSL Access - Unprofitable</v>
          </cell>
          <cell r="C132">
            <v>1100952.9646101499</v>
          </cell>
          <cell r="D132">
            <v>1730669.216681147</v>
          </cell>
          <cell r="E132">
            <v>0.0933</v>
          </cell>
          <cell r="F132">
            <v>161471.43791635102</v>
          </cell>
          <cell r="G132">
            <v>1262424.4025265009</v>
          </cell>
        </row>
        <row r="133">
          <cell r="A133" t="str">
            <v>900-PR 52</v>
          </cell>
          <cell r="B133" t="str">
            <v>DSL Access Connection</v>
          </cell>
          <cell r="C133">
            <v>11998.18527135414</v>
          </cell>
          <cell r="D133">
            <v>48321.44706574078</v>
          </cell>
          <cell r="E133">
            <v>0.0933</v>
          </cell>
          <cell r="F133">
            <v>4508.391011233614</v>
          </cell>
          <cell r="G133">
            <v>16506.576282587754</v>
          </cell>
        </row>
        <row r="134">
          <cell r="A134" t="str">
            <v>900-PR 54</v>
          </cell>
          <cell r="B134" t="str">
            <v>Cytavision</v>
          </cell>
          <cell r="C134">
            <v>42590937.85429366</v>
          </cell>
          <cell r="D134">
            <v>24361643.719406918</v>
          </cell>
          <cell r="E134">
            <v>0.0933</v>
          </cell>
          <cell r="F134">
            <v>2272941.3590206653</v>
          </cell>
          <cell r="G134">
            <v>44863879.213314325</v>
          </cell>
        </row>
        <row r="135">
          <cell r="A135" t="str">
            <v>900-PR 56</v>
          </cell>
          <cell r="B135" t="str">
            <v>Termination to Areeba</v>
          </cell>
          <cell r="C135">
            <v>9507882.902752846</v>
          </cell>
          <cell r="D135">
            <v>0</v>
          </cell>
          <cell r="E135">
            <v>0.0933</v>
          </cell>
          <cell r="F135">
            <v>0</v>
          </cell>
          <cell r="G135">
            <v>9507882.902752846</v>
          </cell>
        </row>
        <row r="136">
          <cell r="A136" t="str">
            <v>900-PR 56.1</v>
          </cell>
          <cell r="B136" t="str">
            <v>Termination to OLOs</v>
          </cell>
          <cell r="C136">
            <v>1719524.5741382565</v>
          </cell>
          <cell r="D136">
            <v>0</v>
          </cell>
          <cell r="E136">
            <v>0.0933</v>
          </cell>
          <cell r="F136">
            <v>0</v>
          </cell>
          <cell r="G136">
            <v>1719524.5741382565</v>
          </cell>
        </row>
        <row r="137">
          <cell r="A137" t="str">
            <v>900-PR 57</v>
          </cell>
          <cell r="B137" t="str">
            <v>CableAccess</v>
          </cell>
          <cell r="C137">
            <v>145964.14473088027</v>
          </cell>
          <cell r="D137">
            <v>1159206.3527361662</v>
          </cell>
          <cell r="E137">
            <v>0.0933</v>
          </cell>
          <cell r="F137">
            <v>108153.9527102843</v>
          </cell>
          <cell r="G137">
            <v>254118.09744116457</v>
          </cell>
        </row>
        <row r="138">
          <cell r="A138" t="str">
            <v>900-PR 58</v>
          </cell>
          <cell r="B138" t="str">
            <v>Teleconferencing</v>
          </cell>
          <cell r="C138">
            <v>53403.78564006721</v>
          </cell>
          <cell r="D138">
            <v>194749.70541095716</v>
          </cell>
          <cell r="E138">
            <v>0.0933</v>
          </cell>
          <cell r="F138">
            <v>18170.1475148423</v>
          </cell>
          <cell r="G138">
            <v>71573.93315490951</v>
          </cell>
        </row>
        <row r="139">
          <cell r="A139" t="str">
            <v>900-PR 60.06-INT</v>
          </cell>
          <cell r="B139" t="str">
            <v>CYTA GSM (postpaid) - Originat - INTL</v>
          </cell>
          <cell r="C139">
            <v>2734018.2919742553</v>
          </cell>
          <cell r="D139">
            <v>3871638.2489761035</v>
          </cell>
          <cell r="E139">
            <v>0.1016</v>
          </cell>
          <cell r="F139">
            <v>393358.4460959721</v>
          </cell>
          <cell r="G139">
            <v>3127376.738070227</v>
          </cell>
        </row>
        <row r="140">
          <cell r="A140" t="str">
            <v>900-PR 60.06-NAT</v>
          </cell>
          <cell r="B140" t="str">
            <v>CYTA GSM (postpaid) - Originat - NAT</v>
          </cell>
          <cell r="C140">
            <v>10235029.589360133</v>
          </cell>
          <cell r="D140">
            <v>14493806.480334267</v>
          </cell>
          <cell r="E140">
            <v>0.1016</v>
          </cell>
          <cell r="F140">
            <v>1472570.7384019615</v>
          </cell>
          <cell r="G140">
            <v>11707600.327762093</v>
          </cell>
        </row>
        <row r="141">
          <cell r="A141" t="str">
            <v>900-PR 60.13-INT</v>
          </cell>
          <cell r="B141" t="str">
            <v>Soeasy Origination -INTL</v>
          </cell>
          <cell r="C141">
            <v>3742718.525870773</v>
          </cell>
          <cell r="D141">
            <v>3383772.6500081485</v>
          </cell>
          <cell r="E141">
            <v>0.1016</v>
          </cell>
          <cell r="F141">
            <v>343791.3012408279</v>
          </cell>
          <cell r="G141">
            <v>4086509.827111601</v>
          </cell>
        </row>
        <row r="142">
          <cell r="A142" t="str">
            <v>900-PR 60.13-NAT</v>
          </cell>
          <cell r="B142" t="str">
            <v>Soeasy Origination -NAT</v>
          </cell>
          <cell r="C142">
            <v>6032207.402177319</v>
          </cell>
          <cell r="D142">
            <v>5453687.816909877</v>
          </cell>
          <cell r="E142">
            <v>0.1016</v>
          </cell>
          <cell r="F142">
            <v>554094.6821980434</v>
          </cell>
          <cell r="G142">
            <v>6586302.084375363</v>
          </cell>
        </row>
        <row r="143">
          <cell r="A143" t="str">
            <v>900-PR 60.21</v>
          </cell>
          <cell r="B143" t="str">
            <v>Other Services.-Port,Presel, WLR&amp;Bits</v>
          </cell>
          <cell r="C143">
            <v>456191.5444346898</v>
          </cell>
          <cell r="D143">
            <v>671062.9609454856</v>
          </cell>
          <cell r="E143">
            <v>0.0933</v>
          </cell>
          <cell r="F143">
            <v>62610.1742562138</v>
          </cell>
          <cell r="G143">
            <v>518801.7186909036</v>
          </cell>
        </row>
        <row r="144">
          <cell r="A144" t="str">
            <v>900-PR 60.22</v>
          </cell>
          <cell r="B144" t="str">
            <v>Fixed Origination - Local</v>
          </cell>
          <cell r="C144">
            <v>181872.91028363246</v>
          </cell>
          <cell r="D144">
            <v>263905.8300566607</v>
          </cell>
          <cell r="E144">
            <v>0.0933</v>
          </cell>
          <cell r="F144">
            <v>24622.41394428644</v>
          </cell>
          <cell r="G144">
            <v>206495.3242279189</v>
          </cell>
        </row>
        <row r="145">
          <cell r="A145" t="str">
            <v>900-PR 60.23</v>
          </cell>
          <cell r="B145" t="str">
            <v>Fixed Origination - Single</v>
          </cell>
          <cell r="C145">
            <v>3664798.8448644127</v>
          </cell>
          <cell r="D145">
            <v>5378399.62398703</v>
          </cell>
          <cell r="E145">
            <v>0.0933</v>
          </cell>
          <cell r="F145">
            <v>501804.6849179899</v>
          </cell>
          <cell r="G145">
            <v>4166603.5297824023</v>
          </cell>
        </row>
        <row r="146">
          <cell r="A146" t="str">
            <v>900-PR 60.24</v>
          </cell>
          <cell r="B146" t="str">
            <v>Fixed Origination - Double</v>
          </cell>
          <cell r="C146">
            <v>507578.9863889836</v>
          </cell>
          <cell r="D146">
            <v>752320.3494505056</v>
          </cell>
          <cell r="E146">
            <v>0.0933</v>
          </cell>
          <cell r="F146">
            <v>70191.48860373217</v>
          </cell>
          <cell r="G146">
            <v>577770.4749927158</v>
          </cell>
        </row>
        <row r="147">
          <cell r="A147" t="str">
            <v>900-PR 63</v>
          </cell>
          <cell r="B147" t="str">
            <v>COLOCATION</v>
          </cell>
          <cell r="C147">
            <v>1163801.2963908906</v>
          </cell>
          <cell r="D147">
            <v>3635194.966806475</v>
          </cell>
          <cell r="E147">
            <v>0.0933</v>
          </cell>
          <cell r="F147">
            <v>339163.6904030441</v>
          </cell>
          <cell r="G147">
            <v>1502964.9867939348</v>
          </cell>
        </row>
        <row r="148">
          <cell r="A148" t="str">
            <v>900-PR 64</v>
          </cell>
          <cell r="B148" t="str">
            <v>FMC- New Products</v>
          </cell>
          <cell r="C148">
            <v>1552815.5820865908</v>
          </cell>
          <cell r="D148">
            <v>2144352.383454187</v>
          </cell>
          <cell r="E148">
            <v>0.0933</v>
          </cell>
          <cell r="F148">
            <v>200068.0773762756</v>
          </cell>
          <cell r="G148">
            <v>1752883.6594628664</v>
          </cell>
        </row>
        <row r="149">
          <cell r="A149" t="str">
            <v>900-PR 65</v>
          </cell>
          <cell r="B149" t="str">
            <v>IP Future W/H Products</v>
          </cell>
          <cell r="C149">
            <v>629051.5761555516</v>
          </cell>
          <cell r="D149">
            <v>1317006.6132094802</v>
          </cell>
          <cell r="E149">
            <v>0.0933</v>
          </cell>
          <cell r="F149">
            <v>122876.7170124445</v>
          </cell>
          <cell r="G149">
            <v>751928.2931679961</v>
          </cell>
        </row>
        <row r="150">
          <cell r="A150" t="str">
            <v>900-PR 68</v>
          </cell>
          <cell r="B150" t="str">
            <v>Hosted Applications</v>
          </cell>
          <cell r="C150">
            <v>816481.3002821488</v>
          </cell>
          <cell r="D150">
            <v>479127.28627749626</v>
          </cell>
          <cell r="E150">
            <v>0.0933</v>
          </cell>
          <cell r="F150">
            <v>44702.575809690396</v>
          </cell>
          <cell r="G150">
            <v>861183.8760918392</v>
          </cell>
        </row>
        <row r="151">
          <cell r="A151" t="str">
            <v>900-PR 70.1.1</v>
          </cell>
          <cell r="B151" t="str">
            <v>LL CORE &lt;64 Kbps 0-5 KM</v>
          </cell>
          <cell r="C151">
            <v>13303.891763774349</v>
          </cell>
          <cell r="D151">
            <v>25051.093512655032</v>
          </cell>
          <cell r="E151">
            <v>0.0933</v>
          </cell>
          <cell r="F151">
            <v>2337.267024730714</v>
          </cell>
          <cell r="G151">
            <v>15641.158788505063</v>
          </cell>
        </row>
        <row r="152">
          <cell r="A152" t="str">
            <v>900-PR 70.1.2</v>
          </cell>
          <cell r="B152" t="str">
            <v>LL CORE &lt;64 Kbps 5-20 KM</v>
          </cell>
          <cell r="C152">
            <v>19189.03971771282</v>
          </cell>
          <cell r="D152">
            <v>41513.24955754741</v>
          </cell>
          <cell r="E152">
            <v>0.0933</v>
          </cell>
          <cell r="F152">
            <v>3873.186183719173</v>
          </cell>
          <cell r="G152">
            <v>23062.225901431993</v>
          </cell>
        </row>
        <row r="153">
          <cell r="A153" t="str">
            <v>900-PR 70.1.3</v>
          </cell>
          <cell r="B153" t="str">
            <v>LL CORE &lt;64 Kbps 20-80 KM</v>
          </cell>
          <cell r="C153">
            <v>18955.063765379404</v>
          </cell>
          <cell r="D153">
            <v>49038.770794827455</v>
          </cell>
          <cell r="E153">
            <v>0.0933</v>
          </cell>
          <cell r="F153">
            <v>4575.317315157401</v>
          </cell>
          <cell r="G153">
            <v>23530.381080536805</v>
          </cell>
        </row>
        <row r="154">
          <cell r="A154" t="str">
            <v>900-PR 70.1.4</v>
          </cell>
          <cell r="B154" t="str">
            <v>LL CORE &lt;64 Kbps &gt;80 KM</v>
          </cell>
          <cell r="C154">
            <v>4924.555694445426</v>
          </cell>
          <cell r="D154">
            <v>13396.507364013063</v>
          </cell>
          <cell r="E154">
            <v>0.0933</v>
          </cell>
          <cell r="F154">
            <v>1249.8941370624186</v>
          </cell>
          <cell r="G154">
            <v>6174.4498315078445</v>
          </cell>
        </row>
        <row r="155">
          <cell r="A155" t="str">
            <v>900-PR 70.2.1</v>
          </cell>
          <cell r="B155" t="str">
            <v>LL CORE  64Kbps-128 Kbps 0-5 KM</v>
          </cell>
          <cell r="C155">
            <v>2224.398224362014</v>
          </cell>
          <cell r="D155">
            <v>5980.548453347967</v>
          </cell>
          <cell r="E155">
            <v>0.0933</v>
          </cell>
          <cell r="F155">
            <v>557.9851706973652</v>
          </cell>
          <cell r="G155">
            <v>2782.383395059379</v>
          </cell>
        </row>
        <row r="156">
          <cell r="A156" t="str">
            <v>900-PR 70.2.2</v>
          </cell>
          <cell r="B156" t="str">
            <v>LL CORE  64Kbps-128 Kbps 5-20 KM</v>
          </cell>
          <cell r="C156">
            <v>1534.0235934840928</v>
          </cell>
          <cell r="D156">
            <v>4341.5742877404355</v>
          </cell>
          <cell r="E156">
            <v>0.0933</v>
          </cell>
          <cell r="F156">
            <v>405.0688810461826</v>
          </cell>
          <cell r="G156">
            <v>1939.0924745302755</v>
          </cell>
        </row>
        <row r="157">
          <cell r="A157" t="str">
            <v>900-PR 70.2.3</v>
          </cell>
          <cell r="B157" t="str">
            <v>LL CORE  64Kbps-128 Kbps 20-80 KM</v>
          </cell>
          <cell r="C157">
            <v>4480.406888669516</v>
          </cell>
          <cell r="D157">
            <v>13630.794270979004</v>
          </cell>
          <cell r="E157">
            <v>0.0933</v>
          </cell>
          <cell r="F157">
            <v>1271.753105482341</v>
          </cell>
          <cell r="G157">
            <v>5752.159994151857</v>
          </cell>
        </row>
        <row r="158">
          <cell r="A158" t="str">
            <v>900-PR 70.2.4</v>
          </cell>
          <cell r="B158" t="str">
            <v>LL CORE  64Kbps-128 Kbps &gt;80 KM</v>
          </cell>
          <cell r="C158">
            <v>1495.8151355091968</v>
          </cell>
          <cell r="D158">
            <v>4362.311605860123</v>
          </cell>
          <cell r="E158">
            <v>0.0933</v>
          </cell>
          <cell r="F158">
            <v>407.00367282674944</v>
          </cell>
          <cell r="G158">
            <v>1902.8188083359462</v>
          </cell>
        </row>
        <row r="159">
          <cell r="A159" t="str">
            <v>900-PR 70.3.1</v>
          </cell>
          <cell r="B159" t="str">
            <v>LL CORE 256 Kbps - 960 Kbps  0-5 KM</v>
          </cell>
          <cell r="C159">
            <v>1348.7584141693426</v>
          </cell>
          <cell r="D159">
            <v>4637.519989615312</v>
          </cell>
          <cell r="E159">
            <v>0.0933</v>
          </cell>
          <cell r="F159">
            <v>432.6806150311086</v>
          </cell>
          <cell r="G159">
            <v>1781.4390292004512</v>
          </cell>
        </row>
        <row r="160">
          <cell r="A160" t="str">
            <v>900-PR 70.3.2</v>
          </cell>
          <cell r="B160" t="str">
            <v>LL CORE 256 Kbps - 960 Kbps  5-20 KM</v>
          </cell>
          <cell r="C160">
            <v>1034.8652239201583</v>
          </cell>
          <cell r="D160">
            <v>3123.408101277759</v>
          </cell>
          <cell r="E160">
            <v>0.0933</v>
          </cell>
          <cell r="F160">
            <v>291.4139758492149</v>
          </cell>
          <cell r="G160">
            <v>1326.2791997693732</v>
          </cell>
        </row>
        <row r="161">
          <cell r="A161" t="str">
            <v>900-PR 70.3.3</v>
          </cell>
          <cell r="B161" t="str">
            <v>LL CORE 256 Kbps - 960 Kbps  20-80 KM</v>
          </cell>
          <cell r="C161">
            <v>1720.23277966972</v>
          </cell>
          <cell r="D161">
            <v>5851.789226418928</v>
          </cell>
          <cell r="E161">
            <v>0.0933</v>
          </cell>
          <cell r="F161">
            <v>545.9719348248859</v>
          </cell>
          <cell r="G161">
            <v>2266.204714494606</v>
          </cell>
        </row>
        <row r="162">
          <cell r="A162" t="str">
            <v>900-PR 70.3.4</v>
          </cell>
          <cell r="B162" t="str">
            <v>LL CORE 256 Kbps - 960 Kbps  &gt;80 KM</v>
          </cell>
          <cell r="C162">
            <v>478.87759949129264</v>
          </cell>
          <cell r="D162">
            <v>1739.7966760125278</v>
          </cell>
          <cell r="E162">
            <v>0.0933</v>
          </cell>
          <cell r="F162">
            <v>162.32302987196883</v>
          </cell>
          <cell r="G162">
            <v>641.2006293632614</v>
          </cell>
        </row>
        <row r="163">
          <cell r="A163" t="str">
            <v>900-PR 70.4.1</v>
          </cell>
          <cell r="B163" t="str">
            <v>LL CORE 1-2 Mbps 0-5 KM</v>
          </cell>
          <cell r="C163">
            <v>8887.161163078048</v>
          </cell>
          <cell r="D163">
            <v>27946.217757134742</v>
          </cell>
          <cell r="E163">
            <v>0.0933</v>
          </cell>
          <cell r="F163">
            <v>2607.3821167406713</v>
          </cell>
          <cell r="G163">
            <v>11494.54327981872</v>
          </cell>
        </row>
        <row r="164">
          <cell r="A164" t="str">
            <v>900-PR 70.4.2</v>
          </cell>
          <cell r="B164" t="str">
            <v>LL CORE 1-2 Mbps 5-20 KM</v>
          </cell>
          <cell r="C164">
            <v>3960.9676711048687</v>
          </cell>
          <cell r="D164">
            <v>11910.723407283898</v>
          </cell>
          <cell r="E164">
            <v>0.0933</v>
          </cell>
          <cell r="F164">
            <v>1111.2704938995876</v>
          </cell>
          <cell r="G164">
            <v>5072.238165004456</v>
          </cell>
        </row>
        <row r="165">
          <cell r="A165" t="str">
            <v>900-PR 70.4.3</v>
          </cell>
          <cell r="B165" t="str">
            <v>LL CORE 1-2 Mbps 20-80 KM</v>
          </cell>
          <cell r="C165">
            <v>13481.755137488633</v>
          </cell>
          <cell r="D165">
            <v>42763.81908159998</v>
          </cell>
          <cell r="E165">
            <v>0.0933</v>
          </cell>
          <cell r="F165">
            <v>3989.8643203132774</v>
          </cell>
          <cell r="G165">
            <v>17471.61945780191</v>
          </cell>
        </row>
        <row r="166">
          <cell r="A166" t="str">
            <v>900-PR 70.4.4</v>
          </cell>
          <cell r="B166" t="str">
            <v>LL CORE 1-2 Mbps &gt;80 KM</v>
          </cell>
          <cell r="C166">
            <v>2767.7377858734076</v>
          </cell>
          <cell r="D166">
            <v>10350.318751648776</v>
          </cell>
          <cell r="E166">
            <v>0.0933</v>
          </cell>
          <cell r="F166">
            <v>965.6847395288307</v>
          </cell>
          <cell r="G166">
            <v>3733.4225254022385</v>
          </cell>
        </row>
        <row r="167">
          <cell r="A167" t="str">
            <v>900-PR 70.5.2</v>
          </cell>
          <cell r="B167" t="str">
            <v>LL CORE 34-45 Mbps 5-20 KM</v>
          </cell>
          <cell r="C167">
            <v>118.07624912152296</v>
          </cell>
          <cell r="D167">
            <v>2114.1234048480637</v>
          </cell>
          <cell r="E167">
            <v>0.0933</v>
          </cell>
          <cell r="F167">
            <v>197.24771367232432</v>
          </cell>
          <cell r="G167">
            <v>315.3239627938473</v>
          </cell>
        </row>
        <row r="168">
          <cell r="A168" t="str">
            <v>900-PR 70.5.3</v>
          </cell>
          <cell r="B168" t="str">
            <v>LL CORE 34-45 Mbps 20-80 KM</v>
          </cell>
          <cell r="C168">
            <v>1792.24114134933</v>
          </cell>
          <cell r="D168">
            <v>4374.476088529339</v>
          </cell>
          <cell r="E168">
            <v>0.0933</v>
          </cell>
          <cell r="F168">
            <v>408.1386190597873</v>
          </cell>
          <cell r="G168">
            <v>2200.3797604091174</v>
          </cell>
        </row>
        <row r="169">
          <cell r="A169" t="str">
            <v>900-PR 70.6.4</v>
          </cell>
          <cell r="B169" t="str">
            <v>LL CORE 155 Mbps  &gt;80 KM</v>
          </cell>
          <cell r="C169">
            <v>6644.134920004883</v>
          </cell>
          <cell r="D169">
            <v>22142.280282491625</v>
          </cell>
          <cell r="E169">
            <v>0.0933</v>
          </cell>
          <cell r="F169">
            <v>2065.8747503564687</v>
          </cell>
          <cell r="G169">
            <v>8710.00967036135</v>
          </cell>
        </row>
        <row r="170">
          <cell r="A170" t="str">
            <v>900-PR 71</v>
          </cell>
          <cell r="B170" t="str">
            <v>'Retail Leased Line Connection</v>
          </cell>
          <cell r="C170">
            <v>84053.65143443123</v>
          </cell>
          <cell r="D170">
            <v>90060.58653239603</v>
          </cell>
          <cell r="E170">
            <v>0.0933</v>
          </cell>
          <cell r="F170">
            <v>8402.652723472549</v>
          </cell>
          <cell r="G170">
            <v>92456.30415790378</v>
          </cell>
        </row>
        <row r="171">
          <cell r="A171" t="str">
            <v>900-PR 71.1.1</v>
          </cell>
          <cell r="B171" t="str">
            <v>LL ACCESS &lt;64 Kbps UP TO 800M</v>
          </cell>
          <cell r="C171">
            <v>64081.79918802283</v>
          </cell>
          <cell r="D171">
            <v>148149.05234726728</v>
          </cell>
          <cell r="E171">
            <v>0.0933</v>
          </cell>
          <cell r="F171">
            <v>13822.306584000036</v>
          </cell>
          <cell r="G171">
            <v>77904.10577202287</v>
          </cell>
        </row>
        <row r="172">
          <cell r="A172" t="str">
            <v>900-PR 71.1.2</v>
          </cell>
          <cell r="B172" t="str">
            <v>LL ACCESS &lt;64 Kbps WITH NETW SEGMENTS</v>
          </cell>
          <cell r="C172">
            <v>149796.439528232</v>
          </cell>
          <cell r="D172">
            <v>415749.9781537585</v>
          </cell>
          <cell r="E172">
            <v>0.0933</v>
          </cell>
          <cell r="F172">
            <v>38789.47296174567</v>
          </cell>
          <cell r="G172">
            <v>188585.91248997767</v>
          </cell>
        </row>
        <row r="173">
          <cell r="A173" t="str">
            <v>900-PR 71.2.1</v>
          </cell>
          <cell r="B173" t="str">
            <v>LL ACCESS 64Kbps-128 Kbps</v>
          </cell>
          <cell r="C173">
            <v>24440.523655039335</v>
          </cell>
          <cell r="D173">
            <v>75937.17235201584</v>
          </cell>
          <cell r="E173">
            <v>0.0933</v>
          </cell>
          <cell r="F173">
            <v>7084.938180443078</v>
          </cell>
          <cell r="G173">
            <v>31525.461835482412</v>
          </cell>
        </row>
        <row r="174">
          <cell r="A174" t="str">
            <v>900-PR 71.3.1</v>
          </cell>
          <cell r="B174" t="str">
            <v>LL ACCESS 256 Kbps - 768 Kbps</v>
          </cell>
          <cell r="C174">
            <v>12039.958474714587</v>
          </cell>
          <cell r="D174">
            <v>41600.146877605446</v>
          </cell>
          <cell r="E174">
            <v>0.0933</v>
          </cell>
          <cell r="F174">
            <v>3881.293703680588</v>
          </cell>
          <cell r="G174">
            <v>15921.252178395174</v>
          </cell>
        </row>
        <row r="175">
          <cell r="A175" t="str">
            <v>900-PR 71.4.1</v>
          </cell>
          <cell r="B175" t="str">
            <v>LL ACCESS 1-2 Mbps</v>
          </cell>
          <cell r="C175">
            <v>65645.47101795072</v>
          </cell>
          <cell r="D175">
            <v>213267.57989818783</v>
          </cell>
          <cell r="E175">
            <v>0.0933</v>
          </cell>
          <cell r="F175">
            <v>19897.865204500922</v>
          </cell>
          <cell r="G175">
            <v>85543.33622245165</v>
          </cell>
        </row>
        <row r="176">
          <cell r="A176" t="str">
            <v>900-PR 71.5.1</v>
          </cell>
          <cell r="B176" t="str">
            <v>LL ACCESS 34-45 Mbps</v>
          </cell>
          <cell r="C176">
            <v>3115.845802243428</v>
          </cell>
          <cell r="D176">
            <v>11451.367972416752</v>
          </cell>
          <cell r="E176">
            <v>0.0933</v>
          </cell>
          <cell r="F176">
            <v>1068.412631826483</v>
          </cell>
          <cell r="G176">
            <v>4184.25843406991</v>
          </cell>
        </row>
        <row r="177">
          <cell r="A177" t="str">
            <v>900-PR 71.6.1</v>
          </cell>
          <cell r="B177" t="str">
            <v>LL ACCESS 155 Mbps</v>
          </cell>
          <cell r="C177">
            <v>3112.4102113574254</v>
          </cell>
          <cell r="D177">
            <v>9724.944745040564</v>
          </cell>
          <cell r="E177">
            <v>0.0933</v>
          </cell>
          <cell r="F177">
            <v>907.3373447122846</v>
          </cell>
          <cell r="G177">
            <v>4019.74755606971</v>
          </cell>
        </row>
        <row r="178">
          <cell r="A178" t="str">
            <v>900-PR 71.7.1</v>
          </cell>
          <cell r="B178" t="str">
            <v>LL ACCESS 10 Mbps &amp; 100 Mbps</v>
          </cell>
          <cell r="C178">
            <v>429531.45935470413</v>
          </cell>
          <cell r="D178">
            <v>2386615.672742893</v>
          </cell>
          <cell r="E178">
            <v>0.0933</v>
          </cell>
          <cell r="F178">
            <v>222671.2422669119</v>
          </cell>
          <cell r="G178">
            <v>652202.701621616</v>
          </cell>
        </row>
        <row r="179">
          <cell r="A179" t="str">
            <v>900-PR 71.8.1</v>
          </cell>
          <cell r="B179" t="str">
            <v>LL ACCESS 2.50 -10 Gbps</v>
          </cell>
          <cell r="C179">
            <v>48554.302127617935</v>
          </cell>
          <cell r="D179">
            <v>174590.86603925854</v>
          </cell>
          <cell r="E179">
            <v>0.0933</v>
          </cell>
          <cell r="F179">
            <v>16289.327801462821</v>
          </cell>
          <cell r="G179">
            <v>64843.62992908076</v>
          </cell>
        </row>
        <row r="180">
          <cell r="A180" t="str">
            <v>900-PR 73</v>
          </cell>
          <cell r="B180" t="str">
            <v>E-LINES IP NWK COST</v>
          </cell>
          <cell r="C180">
            <v>393465.79514153866</v>
          </cell>
          <cell r="D180">
            <v>459943.66385260934</v>
          </cell>
          <cell r="E180">
            <v>0.0933</v>
          </cell>
          <cell r="F180">
            <v>42912.74383744845</v>
          </cell>
          <cell r="G180">
            <v>436378.53897898714</v>
          </cell>
        </row>
        <row r="181">
          <cell r="A181" t="str">
            <v>900-PR 74</v>
          </cell>
          <cell r="B181" t="str">
            <v>EVPNS IP NWK COST</v>
          </cell>
          <cell r="C181">
            <v>311959.632669915</v>
          </cell>
          <cell r="D181">
            <v>535222.2913259378</v>
          </cell>
          <cell r="E181">
            <v>0.0933</v>
          </cell>
          <cell r="F181">
            <v>49936.23978071</v>
          </cell>
          <cell r="G181">
            <v>361895.872450625</v>
          </cell>
        </row>
        <row r="182">
          <cell r="A182" t="str">
            <v>900-PR 75</v>
          </cell>
          <cell r="B182" t="str">
            <v>ETHERNET ACCESS IP NWK COST</v>
          </cell>
          <cell r="C182">
            <v>3228957.991126148</v>
          </cell>
          <cell r="D182">
            <v>12528262.518064817</v>
          </cell>
          <cell r="E182">
            <v>0.0933</v>
          </cell>
          <cell r="F182">
            <v>1168886.8929354474</v>
          </cell>
          <cell r="G182">
            <v>4397844.884061595</v>
          </cell>
        </row>
        <row r="183">
          <cell r="A183" t="str">
            <v>900-PR 76</v>
          </cell>
          <cell r="B183" t="str">
            <v>Wholesale E-LINES</v>
          </cell>
          <cell r="C183">
            <v>26849.224889290334</v>
          </cell>
          <cell r="D183">
            <v>71093.4545963023</v>
          </cell>
          <cell r="E183">
            <v>0.0933</v>
          </cell>
          <cell r="F183">
            <v>6633.019313835004</v>
          </cell>
          <cell r="G183">
            <v>33482.24420312534</v>
          </cell>
        </row>
        <row r="184">
          <cell r="A184" t="str">
            <v>900-PR 77</v>
          </cell>
          <cell r="B184" t="str">
            <v>Wholesale EVPNS</v>
          </cell>
          <cell r="C184">
            <v>2852.191686066373</v>
          </cell>
          <cell r="D184">
            <v>8050.32912611986</v>
          </cell>
          <cell r="E184">
            <v>0.0933</v>
          </cell>
          <cell r="F184">
            <v>751.095707466983</v>
          </cell>
          <cell r="G184">
            <v>3603.2873935333564</v>
          </cell>
        </row>
        <row r="185">
          <cell r="A185" t="str">
            <v>900-PR 78</v>
          </cell>
          <cell r="B185" t="str">
            <v>Wholesale ETHERNET ACCESS</v>
          </cell>
          <cell r="C185">
            <v>31657.69220915476</v>
          </cell>
          <cell r="D185">
            <v>57584.83731794132</v>
          </cell>
          <cell r="E185">
            <v>0.0933</v>
          </cell>
          <cell r="F185">
            <v>5372.665321763925</v>
          </cell>
          <cell r="G185">
            <v>37030.357530918685</v>
          </cell>
        </row>
        <row r="186">
          <cell r="A186" t="str">
            <v>900-PR 81.1</v>
          </cell>
          <cell r="B186" t="str">
            <v>LLU- Other Services</v>
          </cell>
          <cell r="C186">
            <v>453526.66388076125</v>
          </cell>
          <cell r="D186">
            <v>218989.72463733697</v>
          </cell>
          <cell r="E186">
            <v>0.0933</v>
          </cell>
          <cell r="F186">
            <v>20431.74130866354</v>
          </cell>
          <cell r="G186">
            <v>473958.4051894248</v>
          </cell>
        </row>
        <row r="187">
          <cell r="A187" t="str">
            <v>900-PR 93.1</v>
          </cell>
          <cell r="B187" t="str">
            <v>WH/S Naked DSL- Connection Active</v>
          </cell>
          <cell r="C187">
            <v>52.3296295906329</v>
          </cell>
          <cell r="D187">
            <v>-33.796158519453584</v>
          </cell>
          <cell r="E187">
            <v>0.0933</v>
          </cell>
          <cell r="F187">
            <v>-3.153181589865019</v>
          </cell>
          <cell r="G187">
            <v>49.17644800076788</v>
          </cell>
        </row>
        <row r="188">
          <cell r="A188" t="str">
            <v>900-PR 93.2</v>
          </cell>
          <cell r="B188" t="str">
            <v>WH/S Naked DSL- Connection Inactive</v>
          </cell>
          <cell r="C188">
            <v>266.1013789050851</v>
          </cell>
          <cell r="D188">
            <v>-55.0239275389029</v>
          </cell>
          <cell r="E188">
            <v>0.0933</v>
          </cell>
          <cell r="F188">
            <v>-5.13373243937964</v>
          </cell>
          <cell r="G188">
            <v>260.96764646570546</v>
          </cell>
        </row>
        <row r="189">
          <cell r="A189" t="str">
            <v>900-PR 94</v>
          </cell>
          <cell r="B189" t="str">
            <v>WH/S Naked DSL- Connection Subscrip</v>
          </cell>
          <cell r="C189">
            <v>0.39156831159248773</v>
          </cell>
          <cell r="D189">
            <v>-148.07786710352764</v>
          </cell>
          <cell r="E189">
            <v>0.0933</v>
          </cell>
          <cell r="F189">
            <v>-13.815665000759127</v>
          </cell>
          <cell r="G189">
            <v>-13.424096689166639</v>
          </cell>
        </row>
        <row r="190">
          <cell r="A190" t="str">
            <v>900-PR 97</v>
          </cell>
          <cell r="B190" t="str">
            <v>Cooper Efficiency Adjustment</v>
          </cell>
          <cell r="C190">
            <v>9500001.667160084</v>
          </cell>
          <cell r="D190">
            <v>46607805.26055429</v>
          </cell>
          <cell r="E190">
            <v>0.0933</v>
          </cell>
          <cell r="F190">
            <v>4348508.230809715</v>
          </cell>
          <cell r="G190">
            <v>13848509.8979698</v>
          </cell>
        </row>
        <row r="191">
          <cell r="A191" t="str">
            <v>Grand Total</v>
          </cell>
          <cell r="C191">
            <v>368779464.5534774</v>
          </cell>
          <cell r="D191">
            <v>610422705.2748747</v>
          </cell>
          <cell r="F191">
            <v>57904905.0265055</v>
          </cell>
          <cell r="G191">
            <v>426684369.5799827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Retail Cost"/>
    </sheetNames>
    <sheetDataSet>
      <sheetData sheetId="0">
        <row r="121">
          <cell r="E121">
            <v>0.19634465143293825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E38" sqref="E38"/>
    </sheetView>
  </sheetViews>
  <sheetFormatPr defaultColWidth="9.140625" defaultRowHeight="12"/>
  <cols>
    <col min="1" max="1" width="43.8515625" style="1" customWidth="1"/>
    <col min="2" max="2" width="15.57421875" style="1" customWidth="1"/>
    <col min="3" max="3" width="14.421875" style="1" customWidth="1"/>
    <col min="4" max="4" width="10.8515625" style="1" customWidth="1"/>
    <col min="5" max="5" width="13.00390625" style="1" customWidth="1"/>
    <col min="6" max="6" width="14.8515625" style="1" customWidth="1"/>
    <col min="7" max="7" width="15.421875" style="1" customWidth="1"/>
    <col min="8" max="8" width="14.8515625" style="1" customWidth="1"/>
    <col min="9" max="16384" width="9.140625" style="1" customWidth="1"/>
  </cols>
  <sheetData>
    <row r="1" spans="1:2" ht="12.75">
      <c r="A1" s="232" t="s">
        <v>541</v>
      </c>
      <c r="B1" s="232"/>
    </row>
    <row r="3" spans="1:2" ht="12.75">
      <c r="A3" s="231" t="s">
        <v>0</v>
      </c>
      <c r="B3" s="231"/>
    </row>
    <row r="4" spans="1:2" ht="16.5" customHeight="1">
      <c r="A4" s="147" t="s">
        <v>13</v>
      </c>
      <c r="B4" s="177" t="s">
        <v>32</v>
      </c>
    </row>
    <row r="5" spans="1:2" ht="15">
      <c r="A5" s="7" t="str">
        <f>'2. Revenues'!A3</f>
        <v>1. Budgeted Revenue 2012 - Subscription + Connection</v>
      </c>
      <c r="B5" s="136">
        <f>+'2. Revenues'!I35</f>
        <v>0</v>
      </c>
    </row>
    <row r="6" spans="1:2" ht="15">
      <c r="A6" s="7" t="str">
        <f>'2. Revenues'!A37</f>
        <v>2. Budgeted Revenue for PSTN - Subscription</v>
      </c>
      <c r="B6" s="136" t="e">
        <f>'2. Revenues'!F41</f>
        <v>#DIV/0!</v>
      </c>
    </row>
    <row r="7" spans="1:2" ht="15">
      <c r="A7" s="7" t="str">
        <f>+'2. Revenues'!A43:F43</f>
        <v>3. Budgeted Revenue for PSTN - Connection</v>
      </c>
      <c r="B7" s="136">
        <f>+'2. Revenues'!F45</f>
        <v>0</v>
      </c>
    </row>
    <row r="8" spans="1:2" ht="15">
      <c r="A8" s="7" t="str">
        <f>'2. Revenues'!A47</f>
        <v>4. Budgeted revenue IP telephony</v>
      </c>
      <c r="B8" s="136">
        <f>'2. Revenues'!F49</f>
        <v>0</v>
      </c>
    </row>
    <row r="9" spans="1:2" ht="15">
      <c r="A9" s="7" t="str">
        <f>'2. Revenues'!A51</f>
        <v>5.Budgeted revenue IP telephony- subscription</v>
      </c>
      <c r="B9" s="136">
        <f>'2. Revenues'!F55</f>
        <v>0</v>
      </c>
    </row>
    <row r="10" spans="1:2" ht="15">
      <c r="A10" s="153" t="s">
        <v>6</v>
      </c>
      <c r="B10" s="202" t="e">
        <f>SUM(B5:B9)</f>
        <v>#DIV/0!</v>
      </c>
    </row>
    <row r="12" spans="1:2" ht="12.75">
      <c r="A12" s="233" t="s">
        <v>1</v>
      </c>
      <c r="B12" s="234"/>
    </row>
    <row r="13" spans="1:2" ht="12.75">
      <c r="A13" s="147"/>
      <c r="B13" s="177" t="s">
        <v>32</v>
      </c>
    </row>
    <row r="14" spans="1:2" ht="15">
      <c r="A14" s="7" t="str">
        <f>'3. Cost'!A1</f>
        <v>1. DSL access Costs</v>
      </c>
      <c r="B14" s="136" t="e">
        <f>'3. Cost'!G5</f>
        <v>#DIV/0!</v>
      </c>
    </row>
    <row r="15" spans="1:2" ht="15">
      <c r="A15" s="7" t="str">
        <f>'3. Cost'!A11</f>
        <v>2. LLU Cost</v>
      </c>
      <c r="B15" s="136">
        <f>'3. Cost'!G21</f>
        <v>0</v>
      </c>
    </row>
    <row r="16" spans="1:2" ht="15">
      <c r="A16" s="7" t="str">
        <f>'3. Cost'!A23</f>
        <v>3. Κόστος IP τηλεφωνία 2012</v>
      </c>
      <c r="B16" s="136">
        <f>'3. Cost'!G25</f>
        <v>0</v>
      </c>
    </row>
    <row r="17" spans="1:2" ht="15">
      <c r="A17" s="7" t="str">
        <f>'3. Cost'!A27</f>
        <v>4. OH &amp; Retail for LLU</v>
      </c>
      <c r="B17" s="136" t="e">
        <f>+'3. Cost'!G29</f>
        <v>#DIV/0!</v>
      </c>
    </row>
    <row r="18" spans="1:2" ht="15">
      <c r="A18" s="153" t="s">
        <v>6</v>
      </c>
      <c r="B18" s="202" t="e">
        <f>SUM(B14:B17)</f>
        <v>#DIV/0!</v>
      </c>
    </row>
    <row r="19" spans="1:2" ht="12.75">
      <c r="A19" s="208"/>
      <c r="B19" s="208"/>
    </row>
    <row r="20" spans="1:2" ht="15">
      <c r="A20" s="201" t="s">
        <v>591</v>
      </c>
      <c r="B20" s="202" t="e">
        <f>+B10-B18</f>
        <v>#DIV/0!</v>
      </c>
    </row>
    <row r="21" spans="1:2" ht="12.75">
      <c r="A21" s="201" t="s">
        <v>33</v>
      </c>
      <c r="B21" s="203" t="e">
        <f>B10/B18-1</f>
        <v>#DIV/0!</v>
      </c>
    </row>
    <row r="23" spans="1:2" ht="12.75">
      <c r="A23" s="235" t="s">
        <v>34</v>
      </c>
      <c r="B23" s="235"/>
    </row>
    <row r="24" spans="1:2" ht="12.75">
      <c r="A24" s="147"/>
      <c r="B24" s="177" t="s">
        <v>12</v>
      </c>
    </row>
    <row r="25" spans="1:2" ht="15">
      <c r="A25" s="206" t="s">
        <v>35</v>
      </c>
      <c r="B25" s="207" t="e">
        <f>+B15+B20</f>
        <v>#DIV/0!</v>
      </c>
    </row>
    <row r="26" spans="1:2" ht="12.75">
      <c r="A26" s="208"/>
      <c r="B26" s="208"/>
    </row>
    <row r="27" spans="1:10" ht="51" customHeight="1">
      <c r="A27" s="208"/>
      <c r="B27" s="224" t="s">
        <v>625</v>
      </c>
      <c r="C27" s="224" t="s">
        <v>602</v>
      </c>
      <c r="D27" s="225" t="s">
        <v>603</v>
      </c>
      <c r="E27" s="225" t="s">
        <v>604</v>
      </c>
      <c r="F27" s="224" t="s">
        <v>626</v>
      </c>
      <c r="G27" s="224" t="s">
        <v>619</v>
      </c>
      <c r="H27" s="225" t="s">
        <v>604</v>
      </c>
      <c r="I27" s="225" t="s">
        <v>617</v>
      </c>
      <c r="J27" s="224" t="s">
        <v>621</v>
      </c>
    </row>
    <row r="28" spans="1:10" ht="15">
      <c r="A28" s="212" t="s">
        <v>594</v>
      </c>
      <c r="B28" s="213" t="e">
        <f>+C28*1.17</f>
        <v>#DIV/0!</v>
      </c>
      <c r="C28" s="213" t="e">
        <f aca="true" t="shared" si="0" ref="C28:C35">+G28*(1+H28)</f>
        <v>#DIV/0!</v>
      </c>
      <c r="D28" s="210">
        <f>'3. Cost'!F13</f>
        <v>0</v>
      </c>
      <c r="E28" s="211" t="e">
        <f aca="true" t="shared" si="1" ref="E28:E35">(C28-D28)/D28</f>
        <v>#DIV/0!</v>
      </c>
      <c r="F28" s="210">
        <f>+G28*1.17</f>
        <v>9.9567</v>
      </c>
      <c r="G28" s="210">
        <v>8.51</v>
      </c>
      <c r="H28" s="227" t="e">
        <f>+(B25-I36)/I36</f>
        <v>#DIV/0!</v>
      </c>
      <c r="I28" s="226">
        <f>+G28*'3. Cost'!E13*12</f>
        <v>0</v>
      </c>
      <c r="J28" s="210" t="e">
        <f>+(C28-G28)*'4. Subscribers'!F3*12</f>
        <v>#DIV/0!</v>
      </c>
    </row>
    <row r="29" spans="1:10" ht="15">
      <c r="A29" s="212" t="s">
        <v>595</v>
      </c>
      <c r="B29" s="213" t="e">
        <f aca="true" t="shared" si="2" ref="B29:B35">+C29*1.17</f>
        <v>#DIV/0!</v>
      </c>
      <c r="C29" s="213" t="e">
        <f t="shared" si="0"/>
        <v>#DIV/0!</v>
      </c>
      <c r="D29" s="210">
        <f>'3. Cost'!F14</f>
        <v>0</v>
      </c>
      <c r="E29" s="211" t="e">
        <f t="shared" si="1"/>
        <v>#DIV/0!</v>
      </c>
      <c r="F29" s="210">
        <f aca="true" t="shared" si="3" ref="F29:F35">+G29*1.17</f>
        <v>52.731899999999996</v>
      </c>
      <c r="G29" s="210">
        <v>45.07</v>
      </c>
      <c r="H29" s="227" t="e">
        <f>+H28</f>
        <v>#DIV/0!</v>
      </c>
      <c r="I29" s="226">
        <f>+G29*'3. Cost'!E14</f>
        <v>0</v>
      </c>
      <c r="J29" s="210" t="e">
        <f>+(C29-G29)*'4. Subscribers'!F4</f>
        <v>#DIV/0!</v>
      </c>
    </row>
    <row r="30" spans="1:10" ht="15">
      <c r="A30" s="212" t="s">
        <v>596</v>
      </c>
      <c r="B30" s="213" t="e">
        <f t="shared" si="2"/>
        <v>#DIV/0!</v>
      </c>
      <c r="C30" s="213" t="e">
        <f t="shared" si="0"/>
        <v>#DIV/0!</v>
      </c>
      <c r="D30" s="210">
        <f>'3. Cost'!F15</f>
        <v>0</v>
      </c>
      <c r="E30" s="211" t="e">
        <f t="shared" si="1"/>
        <v>#DIV/0!</v>
      </c>
      <c r="F30" s="210">
        <f t="shared" si="3"/>
        <v>105.4755</v>
      </c>
      <c r="G30" s="210">
        <v>90.15</v>
      </c>
      <c r="H30" s="227" t="e">
        <f aca="true" t="shared" si="4" ref="H30:H35">+H29</f>
        <v>#DIV/0!</v>
      </c>
      <c r="I30" s="226">
        <f>+G30*'3. Cost'!E15</f>
        <v>0</v>
      </c>
      <c r="J30" s="210" t="e">
        <f>+(C30-G30)*'4. Subscribers'!F5</f>
        <v>#DIV/0!</v>
      </c>
    </row>
    <row r="31" spans="1:10" ht="15">
      <c r="A31" s="212" t="s">
        <v>598</v>
      </c>
      <c r="B31" s="213" t="e">
        <f t="shared" si="2"/>
        <v>#DIV/0!</v>
      </c>
      <c r="C31" s="213" t="e">
        <f t="shared" si="0"/>
        <v>#DIV/0!</v>
      </c>
      <c r="D31" s="210">
        <f>'3. Cost'!F16</f>
        <v>0</v>
      </c>
      <c r="E31" s="211" t="e">
        <f t="shared" si="1"/>
        <v>#DIV/0!</v>
      </c>
      <c r="F31" s="210">
        <f t="shared" si="3"/>
        <v>1.8017999999999998</v>
      </c>
      <c r="G31" s="210">
        <v>1.54</v>
      </c>
      <c r="H31" s="227" t="e">
        <f t="shared" si="4"/>
        <v>#DIV/0!</v>
      </c>
      <c r="I31" s="226">
        <f>+G31*'3. Cost'!E16*12</f>
        <v>0</v>
      </c>
      <c r="J31" s="210" t="e">
        <f>+(C31-G31)*'4. Subscribers'!F6*12</f>
        <v>#DIV/0!</v>
      </c>
    </row>
    <row r="32" spans="1:10" ht="15">
      <c r="A32" s="212" t="s">
        <v>599</v>
      </c>
      <c r="B32" s="213" t="e">
        <f t="shared" si="2"/>
        <v>#DIV/0!</v>
      </c>
      <c r="C32" s="213" t="e">
        <f t="shared" si="0"/>
        <v>#DIV/0!</v>
      </c>
      <c r="D32" s="210">
        <f>'3. Cost'!F17</f>
        <v>0</v>
      </c>
      <c r="E32" s="211" t="e">
        <f t="shared" si="1"/>
        <v>#DIV/0!</v>
      </c>
      <c r="F32" s="210">
        <f t="shared" si="3"/>
        <v>41.780699999999996</v>
      </c>
      <c r="G32" s="210">
        <v>35.71</v>
      </c>
      <c r="H32" s="227" t="e">
        <f t="shared" si="4"/>
        <v>#DIV/0!</v>
      </c>
      <c r="I32" s="226">
        <f>+G32*'3. Cost'!E17</f>
        <v>0</v>
      </c>
      <c r="J32" s="210" t="e">
        <f>+(C32-G32)*'4. Subscribers'!F7</f>
        <v>#DIV/0!</v>
      </c>
    </row>
    <row r="33" spans="1:10" ht="15">
      <c r="A33" s="212" t="s">
        <v>597</v>
      </c>
      <c r="B33" s="213" t="e">
        <f t="shared" si="2"/>
        <v>#DIV/0!</v>
      </c>
      <c r="C33" s="213" t="e">
        <f t="shared" si="0"/>
        <v>#DIV/0!</v>
      </c>
      <c r="D33" s="210">
        <f>'3. Cost'!F18</f>
        <v>0</v>
      </c>
      <c r="E33" s="211" t="e">
        <f t="shared" si="1"/>
        <v>#DIV/0!</v>
      </c>
      <c r="F33" s="210">
        <f t="shared" si="3"/>
        <v>6.3765</v>
      </c>
      <c r="G33" s="210">
        <v>5.45</v>
      </c>
      <c r="H33" s="227" t="e">
        <f t="shared" si="4"/>
        <v>#DIV/0!</v>
      </c>
      <c r="I33" s="226">
        <f>+G33*'3. Cost'!E18*12</f>
        <v>0</v>
      </c>
      <c r="J33" s="210" t="e">
        <f>+(C33-G33)*'4. Subscribers'!F8*12</f>
        <v>#DIV/0!</v>
      </c>
    </row>
    <row r="34" spans="1:10" ht="15">
      <c r="A34" s="212" t="s">
        <v>600</v>
      </c>
      <c r="B34" s="213" t="e">
        <f t="shared" si="2"/>
        <v>#DIV/0!</v>
      </c>
      <c r="C34" s="213" t="e">
        <f t="shared" si="0"/>
        <v>#DIV/0!</v>
      </c>
      <c r="D34" s="210">
        <f>'3. Cost'!F19</f>
        <v>0</v>
      </c>
      <c r="E34" s="211" t="e">
        <f t="shared" si="1"/>
        <v>#DIV/0!</v>
      </c>
      <c r="F34" s="210">
        <f t="shared" si="3"/>
        <v>50.35679999999999</v>
      </c>
      <c r="G34" s="210">
        <v>43.04</v>
      </c>
      <c r="H34" s="227" t="e">
        <f t="shared" si="4"/>
        <v>#DIV/0!</v>
      </c>
      <c r="I34" s="226">
        <f>+G34*'3. Cost'!E19</f>
        <v>0</v>
      </c>
      <c r="J34" s="210" t="e">
        <f>+(C34-G34)*'4. Subscribers'!F9</f>
        <v>#DIV/0!</v>
      </c>
    </row>
    <row r="35" spans="1:10" ht="15">
      <c r="A35" s="212" t="s">
        <v>601</v>
      </c>
      <c r="B35" s="213" t="e">
        <f t="shared" si="2"/>
        <v>#DIV/0!</v>
      </c>
      <c r="C35" s="213" t="e">
        <f t="shared" si="0"/>
        <v>#DIV/0!</v>
      </c>
      <c r="D35" s="210">
        <f>'3. Cost'!F20</f>
        <v>0</v>
      </c>
      <c r="E35" s="211" t="e">
        <f t="shared" si="1"/>
        <v>#DIV/0!</v>
      </c>
      <c r="F35" s="210">
        <f t="shared" si="3"/>
        <v>69.4863</v>
      </c>
      <c r="G35" s="210">
        <v>59.39</v>
      </c>
      <c r="H35" s="227" t="e">
        <f t="shared" si="4"/>
        <v>#DIV/0!</v>
      </c>
      <c r="I35" s="226">
        <f>+G35*'3. Cost'!E20</f>
        <v>0</v>
      </c>
      <c r="J35" s="210" t="e">
        <f>+(C35-G35)*'4. Subscribers'!F10</f>
        <v>#DIV/0!</v>
      </c>
    </row>
    <row r="36" spans="8:10" ht="15">
      <c r="H36" s="209" t="s">
        <v>6</v>
      </c>
      <c r="I36" s="226">
        <f>SUM(I28:I35)</f>
        <v>0</v>
      </c>
      <c r="J36" s="210" t="e">
        <f>SUM(J28:J35)</f>
        <v>#DIV/0!</v>
      </c>
    </row>
  </sheetData>
  <sheetProtection/>
  <mergeCells count="4">
    <mergeCell ref="A3:B3"/>
    <mergeCell ref="A1:B1"/>
    <mergeCell ref="A12:B12"/>
    <mergeCell ref="A23:B23"/>
  </mergeCells>
  <printOptions horizontalCentered="1"/>
  <pageMargins left="0.7086614173228346" right="0.7086614173228346" top="0.5511811023622047" bottom="0.5511811023622047" header="0.31496062992125984" footer="0.31496062992125984"/>
  <pageSetup horizontalDpi="600" verticalDpi="600" orientation="landscape" paperSize="9" r:id="rId1"/>
  <headerFooter alignWithMargins="0">
    <oddFooter xml:space="preserve">&amp;L&amp;F : &amp;A&amp;CPrinted at &amp;T on &amp;D&amp;RCONFIDENTIAL © Analysys Mason </oddFooter>
  </headerFooter>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A1">
      <selection activeCell="E53" sqref="E53:E54"/>
    </sheetView>
  </sheetViews>
  <sheetFormatPr defaultColWidth="9.140625" defaultRowHeight="12"/>
  <cols>
    <col min="1" max="1" width="7.57421875" style="1" customWidth="1"/>
    <col min="2" max="2" width="27.8515625" style="1" customWidth="1"/>
    <col min="3" max="4" width="12.7109375" style="1" customWidth="1"/>
    <col min="5" max="5" width="13.00390625" style="1" customWidth="1"/>
    <col min="6" max="6" width="12.7109375" style="1" customWidth="1"/>
    <col min="7" max="7" width="15.8515625" style="1" customWidth="1"/>
    <col min="8" max="8" width="14.8515625" style="1" customWidth="1"/>
    <col min="9" max="9" width="16.57421875" style="1" customWidth="1"/>
    <col min="10" max="10" width="14.8515625" style="1" customWidth="1"/>
    <col min="11" max="16384" width="9.140625" style="1" customWidth="1"/>
  </cols>
  <sheetData>
    <row r="1" spans="1:9" ht="12.75" customHeight="1">
      <c r="A1" s="245" t="s">
        <v>543</v>
      </c>
      <c r="B1" s="245"/>
      <c r="C1" s="245"/>
      <c r="D1" s="245"/>
      <c r="E1" s="245"/>
      <c r="F1" s="245"/>
      <c r="G1" s="245"/>
      <c r="H1" s="245"/>
      <c r="I1" s="245"/>
    </row>
    <row r="3" spans="1:9" ht="12.75">
      <c r="A3" s="251" t="s">
        <v>572</v>
      </c>
      <c r="B3" s="251"/>
      <c r="C3" s="251"/>
      <c r="D3" s="251"/>
      <c r="E3" s="251"/>
      <c r="F3" s="251"/>
      <c r="G3" s="251"/>
      <c r="H3" s="251"/>
      <c r="I3" s="251"/>
    </row>
    <row r="4" ht="17.25" customHeight="1"/>
    <row r="5" spans="1:9" ht="17.25" customHeight="1">
      <c r="A5" s="246" t="s">
        <v>542</v>
      </c>
      <c r="B5" s="246" t="s">
        <v>29</v>
      </c>
      <c r="C5" s="248">
        <v>2011</v>
      </c>
      <c r="D5" s="249"/>
      <c r="E5" s="248">
        <v>2012</v>
      </c>
      <c r="F5" s="250"/>
      <c r="G5" s="250"/>
      <c r="H5" s="250"/>
      <c r="I5" s="249"/>
    </row>
    <row r="6" spans="1:9" ht="30.75" customHeight="1">
      <c r="A6" s="247"/>
      <c r="B6" s="247" t="s">
        <v>29</v>
      </c>
      <c r="C6" s="116" t="s">
        <v>545</v>
      </c>
      <c r="D6" s="116" t="s">
        <v>544</v>
      </c>
      <c r="E6" s="116" t="s">
        <v>545</v>
      </c>
      <c r="F6" s="116" t="s">
        <v>544</v>
      </c>
      <c r="G6" s="116" t="s">
        <v>565</v>
      </c>
      <c r="H6" s="133" t="s">
        <v>566</v>
      </c>
      <c r="I6" s="133" t="s">
        <v>567</v>
      </c>
    </row>
    <row r="7" spans="1:9" ht="17.25" customHeight="1">
      <c r="A7" s="113">
        <v>1</v>
      </c>
      <c r="B7" s="112" t="s">
        <v>546</v>
      </c>
      <c r="C7" s="114"/>
      <c r="D7" s="121"/>
      <c r="E7" s="118"/>
      <c r="F7" s="118"/>
      <c r="G7" s="118" t="s">
        <v>547</v>
      </c>
      <c r="H7" s="118"/>
      <c r="I7" s="118" t="s">
        <v>547</v>
      </c>
    </row>
    <row r="8" spans="1:9" ht="17.25" customHeight="1">
      <c r="A8" s="113">
        <v>2</v>
      </c>
      <c r="B8" s="112" t="s">
        <v>548</v>
      </c>
      <c r="C8" s="114"/>
      <c r="D8" s="121"/>
      <c r="E8" s="118"/>
      <c r="F8" s="118"/>
      <c r="G8" s="118" t="s">
        <v>547</v>
      </c>
      <c r="H8" s="118"/>
      <c r="I8" s="118" t="s">
        <v>547</v>
      </c>
    </row>
    <row r="9" spans="1:9" ht="17.25" customHeight="1">
      <c r="A9" s="113">
        <v>3</v>
      </c>
      <c r="B9" s="112" t="s">
        <v>549</v>
      </c>
      <c r="C9" s="114"/>
      <c r="D9" s="121"/>
      <c r="E9" s="120"/>
      <c r="F9" s="121"/>
      <c r="G9" s="128">
        <f>+(C8+C7+E9)/2</f>
        <v>0</v>
      </c>
      <c r="H9" s="200"/>
      <c r="I9" s="136">
        <f>+H9*G9*12</f>
        <v>0</v>
      </c>
    </row>
    <row r="10" spans="1:9" ht="17.25" customHeight="1">
      <c r="A10" s="113">
        <v>4</v>
      </c>
      <c r="B10" s="112" t="s">
        <v>550</v>
      </c>
      <c r="C10" s="114"/>
      <c r="D10" s="121"/>
      <c r="E10" s="118"/>
      <c r="F10" s="118"/>
      <c r="G10" s="118" t="s">
        <v>547</v>
      </c>
      <c r="H10" s="118"/>
      <c r="I10" s="118" t="s">
        <v>547</v>
      </c>
    </row>
    <row r="11" spans="1:9" ht="17.25" customHeight="1">
      <c r="A11" s="113">
        <v>5</v>
      </c>
      <c r="B11" s="112" t="s">
        <v>551</v>
      </c>
      <c r="C11" s="114"/>
      <c r="D11" s="121"/>
      <c r="E11" s="120"/>
      <c r="F11" s="121"/>
      <c r="G11" s="128">
        <f>+(E11+C9)/2</f>
        <v>0</v>
      </c>
      <c r="H11" s="200"/>
      <c r="I11" s="136">
        <f aca="true" t="shared" si="0" ref="I11:I16">+H11*G11*12</f>
        <v>0</v>
      </c>
    </row>
    <row r="12" spans="1:9" ht="17.25" customHeight="1">
      <c r="A12" s="113">
        <v>6</v>
      </c>
      <c r="B12" s="112" t="s">
        <v>552</v>
      </c>
      <c r="C12" s="118"/>
      <c r="D12" s="118"/>
      <c r="E12" s="120"/>
      <c r="F12" s="121"/>
      <c r="G12" s="128">
        <f>+(E12+C10)/2</f>
        <v>0</v>
      </c>
      <c r="H12" s="200"/>
      <c r="I12" s="136">
        <f t="shared" si="0"/>
        <v>0</v>
      </c>
    </row>
    <row r="13" spans="1:9" ht="17.25" customHeight="1">
      <c r="A13" s="113">
        <v>7</v>
      </c>
      <c r="B13" s="112" t="s">
        <v>553</v>
      </c>
      <c r="C13" s="114"/>
      <c r="D13" s="121"/>
      <c r="E13" s="120"/>
      <c r="F13" s="121"/>
      <c r="G13" s="128">
        <f>+(E13+C11)/2</f>
        <v>0</v>
      </c>
      <c r="H13" s="200"/>
      <c r="I13" s="136">
        <f t="shared" si="0"/>
        <v>0</v>
      </c>
    </row>
    <row r="14" spans="1:9" ht="17.25" customHeight="1">
      <c r="A14" s="113">
        <v>8</v>
      </c>
      <c r="B14" s="112" t="s">
        <v>554</v>
      </c>
      <c r="C14" s="114"/>
      <c r="D14" s="121"/>
      <c r="E14" s="120"/>
      <c r="F14" s="121"/>
      <c r="G14" s="128">
        <f>+(E14+C13)/2</f>
        <v>0</v>
      </c>
      <c r="H14" s="200"/>
      <c r="I14" s="136">
        <f t="shared" si="0"/>
        <v>0</v>
      </c>
    </row>
    <row r="15" spans="1:9" ht="17.25" customHeight="1">
      <c r="A15" s="113">
        <v>9</v>
      </c>
      <c r="B15" s="112" t="s">
        <v>555</v>
      </c>
      <c r="C15" s="118"/>
      <c r="D15" s="118"/>
      <c r="E15" s="120"/>
      <c r="F15" s="121"/>
      <c r="G15" s="128">
        <f>+(E15+C14)/2</f>
        <v>0</v>
      </c>
      <c r="H15" s="200"/>
      <c r="I15" s="136">
        <f t="shared" si="0"/>
        <v>0</v>
      </c>
    </row>
    <row r="16" spans="1:9" ht="17.25" customHeight="1">
      <c r="A16" s="113">
        <v>10</v>
      </c>
      <c r="B16" s="112" t="s">
        <v>556</v>
      </c>
      <c r="C16" s="118"/>
      <c r="D16" s="118"/>
      <c r="E16" s="120"/>
      <c r="F16" s="121"/>
      <c r="G16" s="128">
        <f>+E16/2</f>
        <v>0</v>
      </c>
      <c r="H16" s="200"/>
      <c r="I16" s="136">
        <f t="shared" si="0"/>
        <v>0</v>
      </c>
    </row>
    <row r="17" spans="1:9" ht="17.25" customHeight="1">
      <c r="A17" s="113">
        <v>11</v>
      </c>
      <c r="B17" s="112" t="s">
        <v>557</v>
      </c>
      <c r="C17" s="114"/>
      <c r="D17" s="121"/>
      <c r="E17" s="118"/>
      <c r="F17" s="118"/>
      <c r="G17" s="118" t="s">
        <v>547</v>
      </c>
      <c r="H17" s="118"/>
      <c r="I17" s="118" t="s">
        <v>547</v>
      </c>
    </row>
    <row r="18" spans="1:9" ht="17.25" customHeight="1">
      <c r="A18" s="113">
        <v>12</v>
      </c>
      <c r="B18" s="112" t="s">
        <v>558</v>
      </c>
      <c r="C18" s="114"/>
      <c r="D18" s="121"/>
      <c r="E18" s="115"/>
      <c r="F18" s="121"/>
      <c r="G18" s="128">
        <f>+(E18+C17)/2</f>
        <v>0</v>
      </c>
      <c r="H18" s="200"/>
      <c r="I18" s="136">
        <f>+H18*G18*12</f>
        <v>0</v>
      </c>
    </row>
    <row r="19" spans="1:9" ht="17.25" customHeight="1">
      <c r="A19" s="113">
        <v>13</v>
      </c>
      <c r="B19" s="112" t="s">
        <v>559</v>
      </c>
      <c r="C19" s="114"/>
      <c r="D19" s="121"/>
      <c r="E19" s="118"/>
      <c r="F19" s="118"/>
      <c r="G19" s="118" t="s">
        <v>547</v>
      </c>
      <c r="H19" s="118"/>
      <c r="I19" s="118" t="s">
        <v>547</v>
      </c>
    </row>
    <row r="20" spans="1:9" ht="17.25" customHeight="1">
      <c r="A20" s="113">
        <v>14</v>
      </c>
      <c r="B20" s="112" t="s">
        <v>560</v>
      </c>
      <c r="C20" s="114"/>
      <c r="D20" s="121"/>
      <c r="E20" s="120"/>
      <c r="F20" s="121"/>
      <c r="G20" s="128">
        <f>+(E20+C18+C19)/2</f>
        <v>0</v>
      </c>
      <c r="H20" s="200"/>
      <c r="I20" s="136">
        <f>+H20*G20*12</f>
        <v>0</v>
      </c>
    </row>
    <row r="21" spans="1:9" ht="17.25" customHeight="1">
      <c r="A21" s="113">
        <v>15</v>
      </c>
      <c r="B21" s="112" t="s">
        <v>561</v>
      </c>
      <c r="C21" s="114"/>
      <c r="D21" s="121"/>
      <c r="E21" s="118"/>
      <c r="F21" s="118"/>
      <c r="G21" s="118" t="s">
        <v>547</v>
      </c>
      <c r="H21" s="118"/>
      <c r="I21" s="118" t="s">
        <v>547</v>
      </c>
    </row>
    <row r="22" spans="1:9" ht="17.25" customHeight="1">
      <c r="A22" s="113">
        <v>16</v>
      </c>
      <c r="B22" s="112" t="s">
        <v>562</v>
      </c>
      <c r="C22" s="114"/>
      <c r="D22" s="121"/>
      <c r="E22" s="120"/>
      <c r="F22" s="121"/>
      <c r="G22" s="128">
        <f>+(E22+C20+C21)/2</f>
        <v>0</v>
      </c>
      <c r="H22" s="200"/>
      <c r="I22" s="136">
        <f>+H22*G22*12</f>
        <v>0</v>
      </c>
    </row>
    <row r="23" spans="1:9" ht="17.25" customHeight="1">
      <c r="A23" s="113">
        <v>17</v>
      </c>
      <c r="B23" s="112" t="s">
        <v>563</v>
      </c>
      <c r="C23" s="118"/>
      <c r="D23" s="118"/>
      <c r="E23" s="120"/>
      <c r="F23" s="121"/>
      <c r="G23" s="128">
        <f>+(E23+C22)/2</f>
        <v>0</v>
      </c>
      <c r="H23" s="200"/>
      <c r="I23" s="136">
        <f>+H23*G23*12</f>
        <v>0</v>
      </c>
    </row>
    <row r="24" spans="1:9" ht="17.25" customHeight="1">
      <c r="A24" s="113">
        <v>18</v>
      </c>
      <c r="B24" s="112" t="s">
        <v>564</v>
      </c>
      <c r="C24" s="118"/>
      <c r="D24" s="118"/>
      <c r="E24" s="120"/>
      <c r="F24" s="121"/>
      <c r="G24" s="128">
        <f>+E24/2</f>
        <v>0</v>
      </c>
      <c r="H24" s="200"/>
      <c r="I24" s="136">
        <f>+H24*G24*12</f>
        <v>0</v>
      </c>
    </row>
    <row r="25" spans="1:9" ht="17.25" customHeight="1">
      <c r="A25" s="116">
        <v>19</v>
      </c>
      <c r="B25" s="117" t="s">
        <v>6</v>
      </c>
      <c r="C25" s="119">
        <f>SUM(C7:C24)</f>
        <v>0</v>
      </c>
      <c r="D25" s="122"/>
      <c r="E25" s="119">
        <f>SUM(E7:E24)</f>
        <v>0</v>
      </c>
      <c r="F25" s="122"/>
      <c r="G25" s="119">
        <f>SUM(G7:G24)</f>
        <v>0</v>
      </c>
      <c r="H25" s="135"/>
      <c r="I25" s="199">
        <f>SUM(I7:I24)</f>
        <v>0</v>
      </c>
    </row>
    <row r="26" spans="1:8" ht="17.25" customHeight="1">
      <c r="A26" s="127"/>
      <c r="B26" s="123"/>
      <c r="C26" s="123"/>
      <c r="D26" s="137"/>
      <c r="E26" s="123"/>
      <c r="F26" s="123"/>
      <c r="H26" s="132"/>
    </row>
    <row r="27" spans="1:9" ht="17.25" customHeight="1">
      <c r="A27" s="126">
        <v>20</v>
      </c>
      <c r="B27" s="129" t="s">
        <v>39</v>
      </c>
      <c r="C27" s="130"/>
      <c r="D27" s="131"/>
      <c r="E27" s="124"/>
      <c r="F27" s="125"/>
      <c r="H27" s="134"/>
      <c r="I27" s="136">
        <f>+H27*E27*12</f>
        <v>0</v>
      </c>
    </row>
    <row r="28" spans="1:6" ht="17.25" customHeight="1">
      <c r="A28" s="127"/>
      <c r="B28" s="123"/>
      <c r="C28" s="123"/>
      <c r="D28" s="123"/>
      <c r="E28" s="123"/>
      <c r="F28" s="123"/>
    </row>
    <row r="29" spans="1:9" ht="17.25" customHeight="1">
      <c r="A29" s="168">
        <v>21</v>
      </c>
      <c r="B29" s="162" t="s">
        <v>568</v>
      </c>
      <c r="C29" s="159"/>
      <c r="D29" s="169"/>
      <c r="E29" s="124"/>
      <c r="F29" s="173"/>
      <c r="G29" s="169"/>
      <c r="H29" s="134"/>
      <c r="I29" s="136">
        <f>+H29*E29</f>
        <v>0</v>
      </c>
    </row>
    <row r="30" spans="1:9" ht="17.25" customHeight="1">
      <c r="A30" s="168">
        <v>22</v>
      </c>
      <c r="B30" s="162" t="s">
        <v>569</v>
      </c>
      <c r="C30" s="159"/>
      <c r="D30" s="169"/>
      <c r="E30" s="124"/>
      <c r="F30" s="173"/>
      <c r="G30" s="169"/>
      <c r="H30" s="134"/>
      <c r="I30" s="136">
        <f>+H30*E30</f>
        <v>0</v>
      </c>
    </row>
    <row r="31" spans="1:9" ht="17.25" customHeight="1">
      <c r="A31" s="165"/>
      <c r="B31" s="165"/>
      <c r="C31" s="165"/>
      <c r="D31" s="165"/>
      <c r="E31" s="171"/>
      <c r="F31" s="165"/>
      <c r="G31" s="165"/>
      <c r="H31" s="171"/>
      <c r="I31" s="138"/>
    </row>
    <row r="32" spans="1:9" ht="17.25" customHeight="1">
      <c r="A32" s="170">
        <v>23</v>
      </c>
      <c r="B32" s="162" t="s">
        <v>570</v>
      </c>
      <c r="C32" s="144"/>
      <c r="D32" s="178"/>
      <c r="E32" s="143"/>
      <c r="F32" s="142"/>
      <c r="G32" s="142"/>
      <c r="H32" s="186"/>
      <c r="I32" s="188"/>
    </row>
    <row r="33" spans="1:9" ht="17.25" customHeight="1">
      <c r="A33" s="166">
        <v>24</v>
      </c>
      <c r="B33" s="162" t="s">
        <v>571</v>
      </c>
      <c r="C33" s="159"/>
      <c r="D33" s="178"/>
      <c r="E33" s="143"/>
      <c r="F33" s="142"/>
      <c r="G33" s="142"/>
      <c r="H33" s="186"/>
      <c r="I33" s="180"/>
    </row>
    <row r="34" spans="1:9" ht="17.25" customHeight="1">
      <c r="A34" s="165"/>
      <c r="B34" s="165"/>
      <c r="C34" s="165"/>
      <c r="D34" s="165"/>
      <c r="E34" s="165"/>
      <c r="F34" s="165"/>
      <c r="G34" s="165"/>
      <c r="H34" s="165"/>
      <c r="I34" s="138"/>
    </row>
    <row r="35" spans="1:9" ht="17.25" customHeight="1">
      <c r="A35" s="174">
        <v>25</v>
      </c>
      <c r="B35" s="167" t="s">
        <v>6</v>
      </c>
      <c r="C35" s="141"/>
      <c r="D35" s="140"/>
      <c r="E35" s="139"/>
      <c r="F35" s="141"/>
      <c r="G35" s="141"/>
      <c r="H35" s="161"/>
      <c r="I35" s="199">
        <f>SUM(I25:I33)</f>
        <v>0</v>
      </c>
    </row>
    <row r="36" spans="1:9" ht="17.25" customHeight="1">
      <c r="A36" s="138"/>
      <c r="B36" s="138"/>
      <c r="C36" s="138"/>
      <c r="D36" s="138"/>
      <c r="E36" s="138"/>
      <c r="F36" s="138"/>
      <c r="G36" s="138"/>
      <c r="H36" s="138"/>
      <c r="I36" s="138"/>
    </row>
    <row r="37" spans="1:6" ht="12.75">
      <c r="A37" s="241" t="s">
        <v>573</v>
      </c>
      <c r="B37" s="242"/>
      <c r="C37" s="242"/>
      <c r="D37" s="242"/>
      <c r="E37" s="242"/>
      <c r="F37" s="243"/>
    </row>
    <row r="38" spans="1:6" ht="41.25" customHeight="1">
      <c r="A38" s="157" t="s">
        <v>542</v>
      </c>
      <c r="B38" s="236" t="s">
        <v>29</v>
      </c>
      <c r="C38" s="237"/>
      <c r="D38" s="157" t="s">
        <v>40</v>
      </c>
      <c r="E38" s="157" t="s">
        <v>575</v>
      </c>
      <c r="F38" s="157" t="s">
        <v>539</v>
      </c>
    </row>
    <row r="39" spans="1:8" ht="16.5" customHeight="1">
      <c r="A39" s="3">
        <v>1</v>
      </c>
      <c r="B39" s="252" t="s">
        <v>593</v>
      </c>
      <c r="C39" s="253"/>
      <c r="D39" s="160" t="e">
        <f>(140905/C25)*G25</f>
        <v>#DIV/0!</v>
      </c>
      <c r="E39" s="175">
        <f>+'5. FDC 2011 BUDGET'!K4/12</f>
        <v>0</v>
      </c>
      <c r="F39" s="145" t="e">
        <f>E39*D39*12</f>
        <v>#DIV/0!</v>
      </c>
      <c r="H39" s="155"/>
    </row>
    <row r="40" spans="1:6" ht="16.5" customHeight="1">
      <c r="A40" s="3">
        <v>2</v>
      </c>
      <c r="B40" s="252" t="s">
        <v>574</v>
      </c>
      <c r="C40" s="253"/>
      <c r="D40" s="160" t="e">
        <f>(10340/C25)*G25</f>
        <v>#DIV/0!</v>
      </c>
      <c r="E40" s="175">
        <f>+'5. FDC 2011 BUDGET'!K172/12</f>
        <v>0</v>
      </c>
      <c r="F40" s="145" t="e">
        <f>E40*D40*12</f>
        <v>#DIV/0!</v>
      </c>
    </row>
    <row r="41" spans="1:6" ht="16.5" customHeight="1">
      <c r="A41" s="3"/>
      <c r="B41" s="252"/>
      <c r="C41" s="253"/>
      <c r="D41" s="160"/>
      <c r="E41" s="175"/>
      <c r="F41" s="199" t="e">
        <f>SUM(F39:F40)</f>
        <v>#DIV/0!</v>
      </c>
    </row>
    <row r="43" spans="1:6" ht="12.75">
      <c r="A43" s="241" t="s">
        <v>576</v>
      </c>
      <c r="B43" s="242"/>
      <c r="C43" s="242"/>
      <c r="D43" s="242"/>
      <c r="E43" s="242"/>
      <c r="F43" s="243"/>
    </row>
    <row r="44" spans="1:6" ht="38.25">
      <c r="A44" s="157" t="s">
        <v>542</v>
      </c>
      <c r="B44" s="236" t="s">
        <v>29</v>
      </c>
      <c r="C44" s="237"/>
      <c r="D44" s="157" t="s">
        <v>577</v>
      </c>
      <c r="E44" s="157" t="s">
        <v>579</v>
      </c>
      <c r="F44" s="157" t="s">
        <v>539</v>
      </c>
    </row>
    <row r="45" spans="1:6" ht="15">
      <c r="A45" s="3">
        <v>1</v>
      </c>
      <c r="B45" s="252" t="s">
        <v>578</v>
      </c>
      <c r="C45" s="253"/>
      <c r="D45" s="160">
        <f>+E30+E29</f>
        <v>0</v>
      </c>
      <c r="E45" s="175">
        <f>+'5. FDC 2011 BUDGET'!K3</f>
        <v>0</v>
      </c>
      <c r="F45" s="199">
        <f>E45*D45</f>
        <v>0</v>
      </c>
    </row>
    <row r="47" spans="1:6" ht="12.75">
      <c r="A47" s="241" t="s">
        <v>580</v>
      </c>
      <c r="B47" s="242"/>
      <c r="C47" s="242"/>
      <c r="D47" s="242"/>
      <c r="E47" s="242"/>
      <c r="F47" s="243"/>
    </row>
    <row r="48" spans="1:6" ht="38.25">
      <c r="A48" s="157" t="s">
        <v>542</v>
      </c>
      <c r="B48" s="238" t="s">
        <v>38</v>
      </c>
      <c r="C48" s="238"/>
      <c r="D48" s="157" t="s">
        <v>40</v>
      </c>
      <c r="E48" s="182" t="s">
        <v>28</v>
      </c>
      <c r="F48" s="157" t="s">
        <v>65</v>
      </c>
    </row>
    <row r="49" spans="1:6" ht="15">
      <c r="A49" s="2">
        <v>1</v>
      </c>
      <c r="B49" s="239" t="s">
        <v>27</v>
      </c>
      <c r="C49" s="240"/>
      <c r="D49" s="3"/>
      <c r="E49" s="175"/>
      <c r="F49" s="199">
        <f>+E49*D49*12</f>
        <v>0</v>
      </c>
    </row>
    <row r="51" spans="1:6" ht="12.75">
      <c r="A51" s="241" t="s">
        <v>581</v>
      </c>
      <c r="B51" s="242"/>
      <c r="C51" s="242"/>
      <c r="D51" s="242"/>
      <c r="E51" s="242"/>
      <c r="F51" s="243"/>
    </row>
    <row r="52" spans="1:6" ht="38.25">
      <c r="A52" s="157" t="s">
        <v>542</v>
      </c>
      <c r="B52" s="238" t="s">
        <v>38</v>
      </c>
      <c r="C52" s="238"/>
      <c r="D52" s="182" t="s">
        <v>7</v>
      </c>
      <c r="E52" s="182" t="s">
        <v>8</v>
      </c>
      <c r="F52" s="157" t="s">
        <v>65</v>
      </c>
    </row>
    <row r="53" spans="1:6" ht="15">
      <c r="A53" s="2">
        <v>1</v>
      </c>
      <c r="B53" s="254" t="s">
        <v>568</v>
      </c>
      <c r="C53" s="255"/>
      <c r="D53" s="3"/>
      <c r="E53" s="149"/>
      <c r="F53" s="4">
        <f>E53*D53</f>
        <v>0</v>
      </c>
    </row>
    <row r="54" spans="1:6" ht="15">
      <c r="A54" s="2">
        <v>2</v>
      </c>
      <c r="B54" s="254" t="s">
        <v>569</v>
      </c>
      <c r="C54" s="255"/>
      <c r="D54" s="3"/>
      <c r="E54" s="149"/>
      <c r="F54" s="4">
        <f>E54*D54</f>
        <v>0</v>
      </c>
    </row>
    <row r="55" spans="1:6" ht="15">
      <c r="A55" s="244"/>
      <c r="B55" s="244"/>
      <c r="C55" s="244"/>
      <c r="D55" s="244"/>
      <c r="E55" s="244"/>
      <c r="F55" s="172">
        <f>SUM(F53:F54)</f>
        <v>0</v>
      </c>
    </row>
  </sheetData>
  <sheetProtection/>
  <mergeCells count="22">
    <mergeCell ref="A55:E55"/>
    <mergeCell ref="A1:I1"/>
    <mergeCell ref="A5:A6"/>
    <mergeCell ref="B5:B6"/>
    <mergeCell ref="C5:D5"/>
    <mergeCell ref="E5:I5"/>
    <mergeCell ref="A3:I3"/>
    <mergeCell ref="B38:C38"/>
    <mergeCell ref="A37:F37"/>
    <mergeCell ref="A43:F43"/>
    <mergeCell ref="B41:C41"/>
    <mergeCell ref="B45:C45"/>
    <mergeCell ref="B53:C53"/>
    <mergeCell ref="B54:C54"/>
    <mergeCell ref="B39:C39"/>
    <mergeCell ref="B40:C40"/>
    <mergeCell ref="B44:C44"/>
    <mergeCell ref="B52:C52"/>
    <mergeCell ref="B48:C48"/>
    <mergeCell ref="B49:C49"/>
    <mergeCell ref="A47:F47"/>
    <mergeCell ref="A51:F51"/>
  </mergeCells>
  <printOptions horizontalCentered="1"/>
  <pageMargins left="0.7086614173228346" right="0.7086614173228346" top="0.5511811023622047" bottom="0.5511811023622047" header="0.31496062992125984" footer="0.31496062992125984"/>
  <pageSetup horizontalDpi="600" verticalDpi="600" orientation="landscape" paperSize="9" r:id="rId1"/>
  <headerFooter alignWithMargins="0">
    <oddFooter xml:space="preserve">&amp;L&amp;F : &amp;A&amp;CPrinted at &amp;T on &amp;D&amp;RCONFIDENTIAL © Analysys Mason </oddFooter>
  </headerFooter>
</worksheet>
</file>

<file path=xl/worksheets/sheet3.xml><?xml version="1.0" encoding="utf-8"?>
<worksheet xmlns="http://schemas.openxmlformats.org/spreadsheetml/2006/main" xmlns:r="http://schemas.openxmlformats.org/officeDocument/2006/relationships">
  <dimension ref="A1:H29"/>
  <sheetViews>
    <sheetView zoomScalePageLayoutView="0" workbookViewId="0" topLeftCell="A16">
      <selection activeCell="E9" sqref="E9"/>
    </sheetView>
  </sheetViews>
  <sheetFormatPr defaultColWidth="9.140625" defaultRowHeight="12"/>
  <cols>
    <col min="1" max="1" width="11.28125" style="1" customWidth="1"/>
    <col min="2" max="2" width="35.8515625" style="1" customWidth="1"/>
    <col min="3" max="7" width="16.140625" style="1" customWidth="1"/>
    <col min="8" max="16384" width="9.140625" style="1" customWidth="1"/>
  </cols>
  <sheetData>
    <row r="1" spans="1:7" ht="12.75">
      <c r="A1" s="235" t="s">
        <v>584</v>
      </c>
      <c r="B1" s="235"/>
      <c r="C1" s="235"/>
      <c r="D1" s="235"/>
      <c r="E1" s="235"/>
      <c r="F1" s="235"/>
      <c r="G1" s="235"/>
    </row>
    <row r="2" spans="1:7" ht="35.25" customHeight="1">
      <c r="A2" s="157" t="s">
        <v>542</v>
      </c>
      <c r="B2" s="157" t="s">
        <v>13</v>
      </c>
      <c r="C2" s="157" t="s">
        <v>9</v>
      </c>
      <c r="D2" s="157" t="s">
        <v>10</v>
      </c>
      <c r="E2" s="157" t="s">
        <v>582</v>
      </c>
      <c r="F2" s="157" t="s">
        <v>534</v>
      </c>
      <c r="G2" s="157" t="s">
        <v>537</v>
      </c>
    </row>
    <row r="3" spans="1:7" ht="22.5" customHeight="1">
      <c r="A3" s="185">
        <v>1</v>
      </c>
      <c r="B3" s="5" t="s">
        <v>36</v>
      </c>
      <c r="C3" s="136">
        <f>'5. FDC 2011 BUDGET'!C58+'5. FDC 2011 BUDGET'!C59</f>
        <v>0</v>
      </c>
      <c r="D3" s="136">
        <f>'5. FDC 2011 BUDGET'!F58+'5. FDC 2011 BUDGET'!F59</f>
        <v>0</v>
      </c>
      <c r="E3" s="136">
        <f>C3+D3</f>
        <v>0</v>
      </c>
      <c r="F3" s="176" t="e">
        <f>+E9</f>
        <v>#DIV/0!</v>
      </c>
      <c r="G3" s="136" t="e">
        <f>E3*(1+F3)</f>
        <v>#DIV/0!</v>
      </c>
    </row>
    <row r="4" spans="1:7" ht="22.5" customHeight="1">
      <c r="A4" s="185">
        <v>2</v>
      </c>
      <c r="B4" s="5" t="s">
        <v>37</v>
      </c>
      <c r="C4" s="136">
        <f>'5. FDC 2011 BUDGET'!C60</f>
        <v>0</v>
      </c>
      <c r="D4" s="136">
        <f>'5. FDC 2011 BUDGET'!F60</f>
        <v>0</v>
      </c>
      <c r="E4" s="136">
        <f>C4+D4</f>
        <v>0</v>
      </c>
      <c r="F4" s="176" t="e">
        <f>+F3</f>
        <v>#DIV/0!</v>
      </c>
      <c r="G4" s="136" t="e">
        <f>E4*(1+F4)</f>
        <v>#DIV/0!</v>
      </c>
    </row>
    <row r="5" spans="6:7" ht="12.75">
      <c r="F5" s="151" t="s">
        <v>6</v>
      </c>
      <c r="G5" s="148" t="e">
        <f>SUM(G3:G4)</f>
        <v>#DIV/0!</v>
      </c>
    </row>
    <row r="7" spans="1:5" ht="25.5">
      <c r="A7" s="228" t="s">
        <v>542</v>
      </c>
      <c r="B7" s="228" t="s">
        <v>13</v>
      </c>
      <c r="C7" s="229">
        <v>2011</v>
      </c>
      <c r="D7" s="229">
        <v>2012</v>
      </c>
      <c r="E7" s="229" t="s">
        <v>622</v>
      </c>
    </row>
    <row r="8" spans="1:5" ht="15">
      <c r="A8" s="185">
        <v>1</v>
      </c>
      <c r="B8" s="5" t="s">
        <v>623</v>
      </c>
      <c r="C8" s="216"/>
      <c r="D8" s="216"/>
      <c r="E8" s="230"/>
    </row>
    <row r="9" spans="1:5" ht="15">
      <c r="A9" s="185">
        <v>2</v>
      </c>
      <c r="B9" s="5" t="s">
        <v>624</v>
      </c>
      <c r="C9" s="216"/>
      <c r="D9" s="216"/>
      <c r="E9" s="230" t="e">
        <f>+E8*(D9-C9)/(D8-C8)</f>
        <v>#DIV/0!</v>
      </c>
    </row>
    <row r="10" ht="21" customHeight="1"/>
    <row r="11" spans="1:7" ht="21" customHeight="1">
      <c r="A11" s="235" t="s">
        <v>590</v>
      </c>
      <c r="B11" s="235"/>
      <c r="C11" s="235"/>
      <c r="D11" s="235"/>
      <c r="E11" s="235"/>
      <c r="F11" s="235"/>
      <c r="G11" s="235"/>
    </row>
    <row r="12" spans="1:8" ht="21" customHeight="1">
      <c r="A12" s="157" t="s">
        <v>542</v>
      </c>
      <c r="B12" s="157" t="s">
        <v>13</v>
      </c>
      <c r="C12" s="157" t="s">
        <v>586</v>
      </c>
      <c r="D12" s="157" t="s">
        <v>544</v>
      </c>
      <c r="E12" s="157" t="s">
        <v>583</v>
      </c>
      <c r="F12" s="157" t="s">
        <v>420</v>
      </c>
      <c r="G12" s="157" t="s">
        <v>538</v>
      </c>
      <c r="H12" s="157" t="s">
        <v>544</v>
      </c>
    </row>
    <row r="13" spans="1:8" ht="21" customHeight="1">
      <c r="A13" s="185">
        <v>1</v>
      </c>
      <c r="B13" s="6" t="s">
        <v>594</v>
      </c>
      <c r="C13" s="2"/>
      <c r="D13" s="2"/>
      <c r="E13" s="2">
        <f>+'2. Revenues'!G25</f>
        <v>0</v>
      </c>
      <c r="F13" s="175">
        <f>'6. LRIC 2011 BUDGET'!H24/12</f>
        <v>0</v>
      </c>
      <c r="G13" s="136">
        <f>F13*E13*12</f>
        <v>0</v>
      </c>
      <c r="H13" s="204" t="e">
        <f aca="true" t="shared" si="0" ref="H13:H21">+G13/$G$21</f>
        <v>#DIV/0!</v>
      </c>
    </row>
    <row r="14" spans="1:8" ht="21" customHeight="1">
      <c r="A14" s="185">
        <v>2</v>
      </c>
      <c r="B14" s="6" t="s">
        <v>595</v>
      </c>
      <c r="C14" s="2"/>
      <c r="D14" s="181"/>
      <c r="E14" s="2">
        <f>'4. Subscribers'!D4</f>
        <v>0</v>
      </c>
      <c r="F14" s="175">
        <f>+'6. LRIC 2011 BUDGET'!H23</f>
        <v>0</v>
      </c>
      <c r="G14" s="136">
        <f>F14*E14</f>
        <v>0</v>
      </c>
      <c r="H14" s="204" t="e">
        <f t="shared" si="0"/>
        <v>#DIV/0!</v>
      </c>
    </row>
    <row r="15" spans="1:8" ht="21" customHeight="1">
      <c r="A15" s="185">
        <v>3</v>
      </c>
      <c r="B15" s="6" t="s">
        <v>596</v>
      </c>
      <c r="C15" s="2"/>
      <c r="D15" s="181"/>
      <c r="E15" s="2">
        <f>'4. Subscribers'!D5</f>
        <v>0</v>
      </c>
      <c r="F15" s="175">
        <f>+'6. LRIC 2011 BUDGET'!H22</f>
        <v>0</v>
      </c>
      <c r="G15" s="136">
        <f>F15*E15</f>
        <v>0</v>
      </c>
      <c r="H15" s="204" t="e">
        <f t="shared" si="0"/>
        <v>#DIV/0!</v>
      </c>
    </row>
    <row r="16" spans="1:8" ht="21" customHeight="1">
      <c r="A16" s="185">
        <v>4</v>
      </c>
      <c r="B16" s="6" t="s">
        <v>598</v>
      </c>
      <c r="C16" s="2"/>
      <c r="D16" s="2"/>
      <c r="E16" s="2">
        <f>'4. Subscribers'!D6</f>
        <v>0</v>
      </c>
      <c r="F16" s="175">
        <f>'6. LRIC 2011 BUDGET'!H26/12</f>
        <v>0</v>
      </c>
      <c r="G16" s="136">
        <f>F16*E16*12</f>
        <v>0</v>
      </c>
      <c r="H16" s="204" t="e">
        <f t="shared" si="0"/>
        <v>#DIV/0!</v>
      </c>
    </row>
    <row r="17" spans="1:8" ht="15">
      <c r="A17" s="185">
        <v>5</v>
      </c>
      <c r="B17" s="6" t="s">
        <v>599</v>
      </c>
      <c r="C17" s="2"/>
      <c r="D17" s="181"/>
      <c r="E17" s="2">
        <f>'4. Subscribers'!D7</f>
        <v>0</v>
      </c>
      <c r="F17" s="175">
        <f>'6. LRIC 2011 BUDGET'!H25</f>
        <v>0</v>
      </c>
      <c r="G17" s="136">
        <f>F17*E17</f>
        <v>0</v>
      </c>
      <c r="H17" s="204" t="e">
        <f t="shared" si="0"/>
        <v>#DIV/0!</v>
      </c>
    </row>
    <row r="18" spans="1:8" ht="15">
      <c r="A18" s="185">
        <v>6</v>
      </c>
      <c r="B18" s="6" t="s">
        <v>597</v>
      </c>
      <c r="C18" s="2"/>
      <c r="D18" s="181"/>
      <c r="E18" s="2">
        <f>'4. Subscribers'!D8</f>
        <v>0</v>
      </c>
      <c r="F18" s="175">
        <f>'6. LRIC 2011 BUDGET'!H29/12</f>
        <v>0</v>
      </c>
      <c r="G18" s="136">
        <f>F18*E18*12</f>
        <v>0</v>
      </c>
      <c r="H18" s="204" t="e">
        <f t="shared" si="0"/>
        <v>#DIV/0!</v>
      </c>
    </row>
    <row r="19" spans="1:8" ht="15">
      <c r="A19" s="185">
        <v>7</v>
      </c>
      <c r="B19" s="6" t="s">
        <v>600</v>
      </c>
      <c r="C19" s="2"/>
      <c r="D19" s="181"/>
      <c r="E19" s="2">
        <f>'4. Subscribers'!D9</f>
        <v>0</v>
      </c>
      <c r="F19" s="175">
        <f>'6. LRIC 2011 BUDGET'!H28</f>
        <v>0</v>
      </c>
      <c r="G19" s="136">
        <f>F19*E19</f>
        <v>0</v>
      </c>
      <c r="H19" s="204" t="e">
        <f t="shared" si="0"/>
        <v>#DIV/0!</v>
      </c>
    </row>
    <row r="20" spans="1:8" ht="15">
      <c r="A20" s="185">
        <v>8</v>
      </c>
      <c r="B20" s="6" t="s">
        <v>601</v>
      </c>
      <c r="C20" s="2"/>
      <c r="D20" s="181"/>
      <c r="E20" s="2">
        <f>'4. Subscribers'!D10</f>
        <v>0</v>
      </c>
      <c r="F20" s="175">
        <f>'6. LRIC 2011 BUDGET'!H27</f>
        <v>0</v>
      </c>
      <c r="G20" s="136">
        <f>F20*E20</f>
        <v>0</v>
      </c>
      <c r="H20" s="204" t="e">
        <f t="shared" si="0"/>
        <v>#DIV/0!</v>
      </c>
    </row>
    <row r="21" spans="1:8" ht="21.75" customHeight="1">
      <c r="A21" s="164"/>
      <c r="B21" s="183"/>
      <c r="C21" s="164"/>
      <c r="D21" s="183"/>
      <c r="E21" s="183"/>
      <c r="F21" s="164"/>
      <c r="G21" s="172">
        <f>SUM(G13:G20)</f>
        <v>0</v>
      </c>
      <c r="H21" s="205" t="e">
        <f t="shared" si="0"/>
        <v>#DIV/0!</v>
      </c>
    </row>
    <row r="23" spans="1:7" ht="12.75">
      <c r="A23" s="235" t="s">
        <v>540</v>
      </c>
      <c r="B23" s="235"/>
      <c r="C23" s="235"/>
      <c r="D23" s="235"/>
      <c r="E23" s="235"/>
      <c r="F23" s="235"/>
      <c r="G23" s="235"/>
    </row>
    <row r="24" spans="1:7" ht="38.25">
      <c r="A24" s="157" t="s">
        <v>542</v>
      </c>
      <c r="B24" s="238" t="s">
        <v>13</v>
      </c>
      <c r="C24" s="238"/>
      <c r="D24" s="156" t="s">
        <v>30</v>
      </c>
      <c r="E24" s="157" t="s">
        <v>40</v>
      </c>
      <c r="F24" s="156" t="s">
        <v>31</v>
      </c>
      <c r="G24" s="157" t="s">
        <v>536</v>
      </c>
    </row>
    <row r="25" spans="1:7" ht="15">
      <c r="A25" s="146">
        <v>1</v>
      </c>
      <c r="B25" s="256" t="s">
        <v>585</v>
      </c>
      <c r="C25" s="256"/>
      <c r="D25" s="184"/>
      <c r="E25" s="3">
        <f>+'2. Revenues'!D49</f>
        <v>0</v>
      </c>
      <c r="F25" s="152"/>
      <c r="G25" s="172">
        <f>+F25*D25*E25*12</f>
        <v>0</v>
      </c>
    </row>
    <row r="27" spans="1:7" ht="12.75">
      <c r="A27" s="235" t="s">
        <v>592</v>
      </c>
      <c r="B27" s="235"/>
      <c r="C27" s="235"/>
      <c r="D27" s="235"/>
      <c r="E27" s="235"/>
      <c r="F27" s="235"/>
      <c r="G27" s="235"/>
    </row>
    <row r="28" spans="1:7" ht="25.5">
      <c r="A28" s="157" t="s">
        <v>542</v>
      </c>
      <c r="B28" s="238" t="s">
        <v>587</v>
      </c>
      <c r="C28" s="238"/>
      <c r="D28" s="236" t="s">
        <v>589</v>
      </c>
      <c r="E28" s="237"/>
      <c r="F28" s="182" t="s">
        <v>588</v>
      </c>
      <c r="G28" s="157" t="s">
        <v>536</v>
      </c>
    </row>
    <row r="29" spans="1:7" ht="15">
      <c r="A29" s="146">
        <v>1</v>
      </c>
      <c r="B29" s="256" t="s">
        <v>589</v>
      </c>
      <c r="C29" s="256"/>
      <c r="D29" s="257"/>
      <c r="E29" s="258"/>
      <c r="F29" s="136" t="e">
        <f>+G5+G21+G25</f>
        <v>#DIV/0!</v>
      </c>
      <c r="G29" s="172" t="e">
        <f>+F29*D29</f>
        <v>#DIV/0!</v>
      </c>
    </row>
  </sheetData>
  <sheetProtection/>
  <mergeCells count="10">
    <mergeCell ref="B28:C28"/>
    <mergeCell ref="B29:C29"/>
    <mergeCell ref="D28:E28"/>
    <mergeCell ref="D29:E29"/>
    <mergeCell ref="A27:G27"/>
    <mergeCell ref="A11:G11"/>
    <mergeCell ref="A23:G23"/>
    <mergeCell ref="A1:G1"/>
    <mergeCell ref="B24:C24"/>
    <mergeCell ref="B25:C25"/>
  </mergeCells>
  <printOptions horizontalCentered="1"/>
  <pageMargins left="0.7086614173228346" right="0.7086614173228346" top="0.5511811023622047" bottom="0.5511811023622047" header="0.31496062992125984" footer="0.31496062992125984"/>
  <pageSetup horizontalDpi="600" verticalDpi="600" orientation="landscape" paperSize="9" r:id="rId3"/>
  <headerFooter alignWithMargins="0">
    <oddFooter xml:space="preserve">&amp;L&amp;F : &amp;A&amp;CPrinted at &amp;T on &amp;D&amp;RCONFIDENTIAL © Analysys Mason </oddFooter>
  </headerFooter>
  <legacyDrawing r:id="rId2"/>
</worksheet>
</file>

<file path=xl/worksheets/sheet4.xml><?xml version="1.0" encoding="utf-8"?>
<worksheet xmlns="http://schemas.openxmlformats.org/spreadsheetml/2006/main" xmlns:r="http://schemas.openxmlformats.org/officeDocument/2006/relationships">
  <dimension ref="A1:F24"/>
  <sheetViews>
    <sheetView zoomScalePageLayoutView="0" workbookViewId="0" topLeftCell="A1">
      <selection activeCell="E3" sqref="E3:E11"/>
    </sheetView>
  </sheetViews>
  <sheetFormatPr defaultColWidth="9.140625" defaultRowHeight="12"/>
  <cols>
    <col min="1" max="1" width="14.00390625" style="0" customWidth="1"/>
    <col min="2" max="2" width="42.00390625" style="0" customWidth="1"/>
    <col min="3" max="3" width="14.00390625" style="0" customWidth="1"/>
    <col min="4" max="4" width="18.28125" style="0" customWidth="1"/>
    <col min="5" max="5" width="14.00390625" style="0" customWidth="1"/>
    <col min="6" max="6" width="14.7109375" style="0" customWidth="1"/>
  </cols>
  <sheetData>
    <row r="1" spans="1:6" ht="12.75">
      <c r="A1" s="235" t="s">
        <v>618</v>
      </c>
      <c r="B1" s="235"/>
      <c r="C1" s="235"/>
      <c r="D1" s="235"/>
      <c r="E1" s="235"/>
      <c r="F1" s="235"/>
    </row>
    <row r="2" spans="1:6" ht="38.25">
      <c r="A2" s="163" t="s">
        <v>542</v>
      </c>
      <c r="B2" s="163" t="s">
        <v>13</v>
      </c>
      <c r="C2" s="163" t="s">
        <v>605</v>
      </c>
      <c r="D2" s="163" t="s">
        <v>606</v>
      </c>
      <c r="E2" s="163" t="s">
        <v>617</v>
      </c>
      <c r="F2" s="223" t="s">
        <v>620</v>
      </c>
    </row>
    <row r="3" spans="1:6" ht="12.75">
      <c r="A3" s="185">
        <v>1</v>
      </c>
      <c r="B3" s="219" t="s">
        <v>616</v>
      </c>
      <c r="C3" s="216"/>
      <c r="D3" s="216"/>
      <c r="E3" s="220"/>
      <c r="F3" s="216"/>
    </row>
    <row r="4" spans="1:6" ht="12.75">
      <c r="A4" s="185">
        <v>2</v>
      </c>
      <c r="B4" s="6" t="s">
        <v>595</v>
      </c>
      <c r="C4" s="2"/>
      <c r="D4" s="2"/>
      <c r="E4" s="220"/>
      <c r="F4" s="216"/>
    </row>
    <row r="5" spans="1:6" ht="12.75">
      <c r="A5" s="185">
        <v>3</v>
      </c>
      <c r="B5" s="6" t="s">
        <v>596</v>
      </c>
      <c r="C5" s="2"/>
      <c r="D5" s="2"/>
      <c r="E5" s="220"/>
      <c r="F5" s="216"/>
    </row>
    <row r="6" spans="1:6" ht="12.75">
      <c r="A6" s="185">
        <v>4</v>
      </c>
      <c r="B6" s="219" t="s">
        <v>607</v>
      </c>
      <c r="C6" s="216"/>
      <c r="D6" s="217"/>
      <c r="E6" s="220"/>
      <c r="F6" s="216"/>
    </row>
    <row r="7" spans="1:6" ht="12.75">
      <c r="A7" s="185">
        <v>5</v>
      </c>
      <c r="B7" s="219" t="s">
        <v>608</v>
      </c>
      <c r="C7" s="216"/>
      <c r="D7" s="217"/>
      <c r="E7" s="221"/>
      <c r="F7" s="216"/>
    </row>
    <row r="8" spans="1:6" ht="12.75">
      <c r="A8" s="185">
        <v>6</v>
      </c>
      <c r="B8" s="219" t="s">
        <v>609</v>
      </c>
      <c r="C8" s="216"/>
      <c r="D8" s="216"/>
      <c r="E8" s="221"/>
      <c r="F8" s="216"/>
    </row>
    <row r="9" spans="1:6" ht="12.75">
      <c r="A9" s="185">
        <v>7</v>
      </c>
      <c r="B9" s="219" t="s">
        <v>610</v>
      </c>
      <c r="C9" s="216"/>
      <c r="D9" s="216"/>
      <c r="F9" s="217"/>
    </row>
    <row r="10" spans="1:6" ht="12.75">
      <c r="A10" s="185">
        <v>8</v>
      </c>
      <c r="B10" s="219" t="s">
        <v>611</v>
      </c>
      <c r="C10" s="216"/>
      <c r="D10" s="216"/>
      <c r="F10" s="217"/>
    </row>
    <row r="11" spans="1:6" ht="12.75">
      <c r="A11" s="185">
        <v>9</v>
      </c>
      <c r="B11" s="219" t="s">
        <v>612</v>
      </c>
      <c r="C11" s="222"/>
      <c r="D11" s="216"/>
      <c r="E11" s="221"/>
      <c r="F11" s="216"/>
    </row>
    <row r="13" ht="12">
      <c r="B13" s="215" t="s">
        <v>613</v>
      </c>
    </row>
    <row r="14" spans="2:6" ht="12">
      <c r="B14" s="215" t="s">
        <v>614</v>
      </c>
      <c r="C14" s="214"/>
      <c r="D14" s="214"/>
      <c r="E14" s="214"/>
      <c r="F14" s="214"/>
    </row>
    <row r="15" spans="2:6" ht="12">
      <c r="B15" s="215" t="s">
        <v>615</v>
      </c>
      <c r="C15" s="214"/>
      <c r="D15" s="214"/>
      <c r="E15" s="214"/>
      <c r="F15" s="214"/>
    </row>
    <row r="16" ht="12">
      <c r="F16" s="214"/>
    </row>
    <row r="17" ht="12">
      <c r="F17" s="214"/>
    </row>
    <row r="18" ht="12">
      <c r="F18" s="214"/>
    </row>
    <row r="19" ht="12">
      <c r="F19" s="214"/>
    </row>
    <row r="20" ht="12">
      <c r="F20" s="214"/>
    </row>
    <row r="21" spans="2:6" ht="12">
      <c r="B21" s="214"/>
      <c r="C21" s="218"/>
      <c r="D21" s="214"/>
      <c r="E21" s="214"/>
      <c r="F21" s="214"/>
    </row>
    <row r="22" spans="3:6" ht="12">
      <c r="C22" s="215"/>
      <c r="D22" s="214"/>
      <c r="E22" s="214"/>
      <c r="F22" s="214"/>
    </row>
    <row r="23" spans="3:6" ht="12">
      <c r="C23" s="215"/>
      <c r="D23" s="214"/>
      <c r="E23" s="214"/>
      <c r="F23" s="214"/>
    </row>
    <row r="24" spans="3:6" ht="12">
      <c r="C24" s="215"/>
      <c r="D24" s="214"/>
      <c r="E24" s="214"/>
      <c r="F24" s="214"/>
    </row>
  </sheetData>
  <sheetProtection/>
  <mergeCells count="1">
    <mergeCell ref="A1:F1"/>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K185"/>
  <sheetViews>
    <sheetView zoomScalePageLayoutView="0" workbookViewId="0" topLeftCell="A1">
      <pane ySplit="2" topLeftCell="A138" activePane="bottomLeft" state="frozen"/>
      <selection pane="topLeft" activeCell="A1" sqref="A1"/>
      <selection pane="bottomLeft" activeCell="C177" sqref="C177:G177"/>
    </sheetView>
  </sheetViews>
  <sheetFormatPr defaultColWidth="9.28125" defaultRowHeight="12" outlineLevelCol="1"/>
  <cols>
    <col min="1" max="1" width="22.28125" style="58" customWidth="1"/>
    <col min="2" max="2" width="37.00390625" style="58" bestFit="1" customWidth="1"/>
    <col min="3" max="3" width="14.421875" style="59" customWidth="1"/>
    <col min="4" max="4" width="14.421875" style="60" customWidth="1"/>
    <col min="5" max="5" width="12.7109375" style="60" bestFit="1" customWidth="1"/>
    <col min="6" max="6" width="14.421875" style="60" customWidth="1"/>
    <col min="7" max="7" width="14.421875" style="59" customWidth="1"/>
    <col min="8" max="8" width="14.421875" style="60" hidden="1" customWidth="1" outlineLevel="1"/>
    <col min="9" max="9" width="14.421875" style="59" hidden="1" customWidth="1" outlineLevel="1"/>
    <col min="10" max="10" width="14.421875" style="60" customWidth="1" collapsed="1"/>
    <col min="11" max="11" width="15.140625" style="59" customWidth="1"/>
    <col min="12" max="12" width="11.7109375" style="58" customWidth="1"/>
    <col min="13" max="16384" width="9.28125" style="58" customWidth="1"/>
  </cols>
  <sheetData>
    <row r="1" spans="1:11" ht="12.75">
      <c r="A1" s="154" t="s">
        <v>66</v>
      </c>
      <c r="B1" s="154" t="s">
        <v>67</v>
      </c>
      <c r="C1" s="154" t="s">
        <v>68</v>
      </c>
      <c r="D1" s="154" t="s">
        <v>69</v>
      </c>
      <c r="E1" s="194"/>
      <c r="F1" s="194"/>
      <c r="G1" s="194"/>
      <c r="H1" s="194"/>
      <c r="I1" s="194"/>
      <c r="J1" s="194"/>
      <c r="K1" s="194"/>
    </row>
    <row r="2" spans="1:11" ht="12.75">
      <c r="A2" s="154" t="s">
        <v>29</v>
      </c>
      <c r="B2" s="187" t="s">
        <v>70</v>
      </c>
      <c r="C2" s="179" t="s">
        <v>71</v>
      </c>
      <c r="D2" s="193" t="s">
        <v>72</v>
      </c>
      <c r="E2" s="193" t="s">
        <v>5</v>
      </c>
      <c r="F2" s="193" t="s">
        <v>11</v>
      </c>
      <c r="G2" s="179" t="s">
        <v>73</v>
      </c>
      <c r="H2" s="193" t="s">
        <v>0</v>
      </c>
      <c r="I2" s="179" t="s">
        <v>74</v>
      </c>
      <c r="J2" s="193" t="s">
        <v>75</v>
      </c>
      <c r="K2" s="193" t="s">
        <v>76</v>
      </c>
    </row>
    <row r="3" spans="1:11" ht="12.75">
      <c r="A3" s="189" t="s">
        <v>77</v>
      </c>
      <c r="B3" s="189" t="s">
        <v>78</v>
      </c>
      <c r="C3" s="150"/>
      <c r="D3" s="158"/>
      <c r="E3" s="197"/>
      <c r="F3" s="158"/>
      <c r="G3" s="158"/>
      <c r="H3" s="158"/>
      <c r="I3" s="158"/>
      <c r="J3" s="158"/>
      <c r="K3" s="192"/>
    </row>
    <row r="4" spans="1:11" ht="12.75">
      <c r="A4" s="189" t="s">
        <v>2</v>
      </c>
      <c r="B4" s="189" t="s">
        <v>3</v>
      </c>
      <c r="C4" s="150"/>
      <c r="D4" s="158"/>
      <c r="E4" s="197"/>
      <c r="F4" s="158"/>
      <c r="G4" s="158"/>
      <c r="H4" s="158"/>
      <c r="I4" s="158"/>
      <c r="J4" s="158"/>
      <c r="K4" s="192"/>
    </row>
    <row r="5" spans="1:11" ht="12.75">
      <c r="A5" s="189" t="s">
        <v>79</v>
      </c>
      <c r="B5" s="189" t="s">
        <v>80</v>
      </c>
      <c r="C5" s="150"/>
      <c r="D5" s="158"/>
      <c r="E5" s="197"/>
      <c r="F5" s="158"/>
      <c r="G5" s="158"/>
      <c r="H5" s="158"/>
      <c r="I5" s="158"/>
      <c r="J5" s="158"/>
      <c r="K5" s="192"/>
    </row>
    <row r="6" spans="1:11" ht="12.75">
      <c r="A6" s="189" t="s">
        <v>81</v>
      </c>
      <c r="B6" s="189" t="s">
        <v>82</v>
      </c>
      <c r="C6" s="150"/>
      <c r="D6" s="158"/>
      <c r="E6" s="197"/>
      <c r="F6" s="158"/>
      <c r="G6" s="158"/>
      <c r="H6" s="158"/>
      <c r="I6" s="158"/>
      <c r="J6" s="158"/>
      <c r="K6" s="192"/>
    </row>
    <row r="7" spans="1:11" ht="12.75">
      <c r="A7" s="189" t="s">
        <v>83</v>
      </c>
      <c r="B7" s="189" t="s">
        <v>84</v>
      </c>
      <c r="C7" s="150"/>
      <c r="D7" s="158"/>
      <c r="E7" s="197"/>
      <c r="F7" s="158"/>
      <c r="G7" s="158"/>
      <c r="H7" s="158"/>
      <c r="I7" s="158"/>
      <c r="J7" s="158"/>
      <c r="K7" s="192"/>
    </row>
    <row r="8" spans="1:11" ht="12.75">
      <c r="A8" s="189" t="s">
        <v>85</v>
      </c>
      <c r="B8" s="189" t="s">
        <v>86</v>
      </c>
      <c r="C8" s="150"/>
      <c r="D8" s="158"/>
      <c r="E8" s="197"/>
      <c r="F8" s="158"/>
      <c r="G8" s="158"/>
      <c r="H8" s="158"/>
      <c r="I8" s="158"/>
      <c r="J8" s="158"/>
      <c r="K8" s="192"/>
    </row>
    <row r="9" spans="1:11" ht="12.75">
      <c r="A9" s="189" t="s">
        <v>87</v>
      </c>
      <c r="B9" s="189" t="s">
        <v>88</v>
      </c>
      <c r="C9" s="150"/>
      <c r="D9" s="158"/>
      <c r="E9" s="197"/>
      <c r="F9" s="158"/>
      <c r="G9" s="158"/>
      <c r="H9" s="158"/>
      <c r="I9" s="158"/>
      <c r="J9" s="158"/>
      <c r="K9" s="192"/>
    </row>
    <row r="10" spans="1:11" ht="12.75">
      <c r="A10" s="189" t="s">
        <v>89</v>
      </c>
      <c r="B10" s="189" t="s">
        <v>90</v>
      </c>
      <c r="C10" s="150"/>
      <c r="D10" s="158"/>
      <c r="E10" s="197"/>
      <c r="F10" s="158"/>
      <c r="G10" s="158"/>
      <c r="H10" s="158"/>
      <c r="I10" s="158"/>
      <c r="J10" s="158"/>
      <c r="K10" s="192"/>
    </row>
    <row r="11" spans="1:11" ht="12.75">
      <c r="A11" s="189" t="s">
        <v>91</v>
      </c>
      <c r="B11" s="189" t="s">
        <v>92</v>
      </c>
      <c r="C11" s="150"/>
      <c r="D11" s="158"/>
      <c r="E11" s="197"/>
      <c r="F11" s="158"/>
      <c r="G11" s="158"/>
      <c r="H11" s="158"/>
      <c r="I11" s="158"/>
      <c r="J11" s="158"/>
      <c r="K11" s="192"/>
    </row>
    <row r="12" spans="1:11" ht="12.75">
      <c r="A12" s="189" t="s">
        <v>93</v>
      </c>
      <c r="B12" s="189" t="s">
        <v>94</v>
      </c>
      <c r="C12" s="150"/>
      <c r="D12" s="158"/>
      <c r="E12" s="197"/>
      <c r="F12" s="158"/>
      <c r="G12" s="158"/>
      <c r="H12" s="158"/>
      <c r="I12" s="158"/>
      <c r="J12" s="158"/>
      <c r="K12" s="192"/>
    </row>
    <row r="13" spans="1:11" ht="12.75">
      <c r="A13" s="189" t="s">
        <v>95</v>
      </c>
      <c r="B13" s="189" t="s">
        <v>96</v>
      </c>
      <c r="C13" s="150"/>
      <c r="D13" s="158"/>
      <c r="E13" s="197"/>
      <c r="F13" s="158"/>
      <c r="G13" s="158"/>
      <c r="H13" s="158"/>
      <c r="I13" s="158"/>
      <c r="J13" s="158"/>
      <c r="K13" s="192"/>
    </row>
    <row r="14" spans="1:11" ht="12.75">
      <c r="A14" s="189" t="s">
        <v>97</v>
      </c>
      <c r="B14" s="189" t="s">
        <v>98</v>
      </c>
      <c r="C14" s="150"/>
      <c r="D14" s="158"/>
      <c r="E14" s="197"/>
      <c r="F14" s="158"/>
      <c r="G14" s="158"/>
      <c r="H14" s="158"/>
      <c r="I14" s="158"/>
      <c r="J14" s="158"/>
      <c r="K14" s="192"/>
    </row>
    <row r="15" spans="1:11" ht="12.75">
      <c r="A15" s="189" t="s">
        <v>99</v>
      </c>
      <c r="B15" s="189" t="s">
        <v>100</v>
      </c>
      <c r="C15" s="150"/>
      <c r="D15" s="158"/>
      <c r="E15" s="197"/>
      <c r="F15" s="158"/>
      <c r="G15" s="158"/>
      <c r="H15" s="158"/>
      <c r="I15" s="158"/>
      <c r="J15" s="158"/>
      <c r="K15" s="192"/>
    </row>
    <row r="16" spans="1:11" ht="12.75">
      <c r="A16" s="189" t="s">
        <v>101</v>
      </c>
      <c r="B16" s="189" t="s">
        <v>102</v>
      </c>
      <c r="C16" s="150"/>
      <c r="D16" s="158"/>
      <c r="E16" s="197"/>
      <c r="F16" s="158"/>
      <c r="G16" s="158"/>
      <c r="H16" s="158"/>
      <c r="I16" s="158"/>
      <c r="J16" s="158"/>
      <c r="K16" s="192"/>
    </row>
    <row r="17" spans="1:11" ht="12.75">
      <c r="A17" s="189" t="s">
        <v>103</v>
      </c>
      <c r="B17" s="189" t="s">
        <v>104</v>
      </c>
      <c r="C17" s="150"/>
      <c r="D17" s="158"/>
      <c r="E17" s="197"/>
      <c r="F17" s="158"/>
      <c r="G17" s="158"/>
      <c r="H17" s="158"/>
      <c r="I17" s="158"/>
      <c r="J17" s="158"/>
      <c r="K17" s="192"/>
    </row>
    <row r="18" spans="1:11" ht="12.75">
      <c r="A18" s="189" t="s">
        <v>105</v>
      </c>
      <c r="B18" s="189" t="s">
        <v>106</v>
      </c>
      <c r="C18" s="150"/>
      <c r="D18" s="158"/>
      <c r="E18" s="197"/>
      <c r="F18" s="158"/>
      <c r="G18" s="158"/>
      <c r="H18" s="158"/>
      <c r="I18" s="158"/>
      <c r="J18" s="158"/>
      <c r="K18" s="192"/>
    </row>
    <row r="19" spans="1:11" ht="12.75">
      <c r="A19" s="189" t="s">
        <v>107</v>
      </c>
      <c r="B19" s="189" t="s">
        <v>108</v>
      </c>
      <c r="C19" s="150"/>
      <c r="D19" s="158"/>
      <c r="E19" s="197"/>
      <c r="F19" s="158"/>
      <c r="G19" s="158"/>
      <c r="H19" s="158"/>
      <c r="I19" s="158"/>
      <c r="J19" s="158"/>
      <c r="K19" s="192"/>
    </row>
    <row r="20" spans="1:11" ht="12.75">
      <c r="A20" s="189" t="s">
        <v>109</v>
      </c>
      <c r="B20" s="189" t="s">
        <v>110</v>
      </c>
      <c r="C20" s="150"/>
      <c r="D20" s="158"/>
      <c r="E20" s="197"/>
      <c r="F20" s="158"/>
      <c r="G20" s="158"/>
      <c r="H20" s="158"/>
      <c r="I20" s="158"/>
      <c r="J20" s="158"/>
      <c r="K20" s="192"/>
    </row>
    <row r="21" spans="1:11" ht="12.75">
      <c r="A21" s="189" t="s">
        <v>111</v>
      </c>
      <c r="B21" s="189" t="s">
        <v>112</v>
      </c>
      <c r="C21" s="150"/>
      <c r="D21" s="158"/>
      <c r="E21" s="197"/>
      <c r="F21" s="158"/>
      <c r="G21" s="158"/>
      <c r="H21" s="158"/>
      <c r="I21" s="158"/>
      <c r="J21" s="158"/>
      <c r="K21" s="192"/>
    </row>
    <row r="22" spans="1:11" ht="12.75">
      <c r="A22" s="189" t="s">
        <v>113</v>
      </c>
      <c r="B22" s="189" t="s">
        <v>114</v>
      </c>
      <c r="C22" s="150"/>
      <c r="D22" s="158"/>
      <c r="E22" s="197"/>
      <c r="F22" s="158"/>
      <c r="G22" s="158"/>
      <c r="H22" s="158"/>
      <c r="I22" s="158"/>
      <c r="J22" s="158"/>
      <c r="K22" s="192"/>
    </row>
    <row r="23" spans="1:11" ht="12.75">
      <c r="A23" s="189" t="s">
        <v>115</v>
      </c>
      <c r="B23" s="189" t="s">
        <v>116</v>
      </c>
      <c r="C23" s="150"/>
      <c r="D23" s="158"/>
      <c r="E23" s="197"/>
      <c r="F23" s="158"/>
      <c r="G23" s="158"/>
      <c r="H23" s="158"/>
      <c r="I23" s="158"/>
      <c r="J23" s="158"/>
      <c r="K23" s="192"/>
    </row>
    <row r="24" spans="1:11" ht="12.75">
      <c r="A24" s="189" t="s">
        <v>117</v>
      </c>
      <c r="B24" s="189" t="s">
        <v>118</v>
      </c>
      <c r="C24" s="150"/>
      <c r="D24" s="158"/>
      <c r="E24" s="197"/>
      <c r="F24" s="158"/>
      <c r="G24" s="158"/>
      <c r="H24" s="158"/>
      <c r="I24" s="158"/>
      <c r="J24" s="158"/>
      <c r="K24" s="192"/>
    </row>
    <row r="25" spans="1:11" ht="12.75">
      <c r="A25" s="189" t="s">
        <v>119</v>
      </c>
      <c r="B25" s="189" t="s">
        <v>120</v>
      </c>
      <c r="C25" s="150"/>
      <c r="D25" s="158"/>
      <c r="E25" s="197"/>
      <c r="F25" s="158"/>
      <c r="G25" s="158"/>
      <c r="H25" s="158"/>
      <c r="I25" s="158"/>
      <c r="J25" s="158"/>
      <c r="K25" s="192"/>
    </row>
    <row r="26" spans="1:11" ht="12.75">
      <c r="A26" s="189" t="s">
        <v>121</v>
      </c>
      <c r="B26" s="189" t="s">
        <v>122</v>
      </c>
      <c r="C26" s="150"/>
      <c r="D26" s="158"/>
      <c r="E26" s="197"/>
      <c r="F26" s="158"/>
      <c r="G26" s="158"/>
      <c r="H26" s="158"/>
      <c r="I26" s="158"/>
      <c r="J26" s="158"/>
      <c r="K26" s="192"/>
    </row>
    <row r="27" spans="1:11" ht="12.75">
      <c r="A27" s="189" t="s">
        <v>123</v>
      </c>
      <c r="B27" s="189" t="s">
        <v>124</v>
      </c>
      <c r="C27" s="150"/>
      <c r="D27" s="158"/>
      <c r="E27" s="197"/>
      <c r="F27" s="158"/>
      <c r="G27" s="158"/>
      <c r="H27" s="158"/>
      <c r="I27" s="158"/>
      <c r="J27" s="158"/>
      <c r="K27" s="192"/>
    </row>
    <row r="28" spans="1:11" ht="12.75">
      <c r="A28" s="189" t="s">
        <v>125</v>
      </c>
      <c r="B28" s="189" t="s">
        <v>126</v>
      </c>
      <c r="C28" s="150"/>
      <c r="D28" s="158"/>
      <c r="E28" s="197"/>
      <c r="F28" s="158"/>
      <c r="G28" s="158"/>
      <c r="H28" s="158"/>
      <c r="I28" s="158"/>
      <c r="J28" s="158"/>
      <c r="K28" s="192"/>
    </row>
    <row r="29" spans="1:11" ht="12.75">
      <c r="A29" s="189" t="s">
        <v>127</v>
      </c>
      <c r="B29" s="189" t="s">
        <v>128</v>
      </c>
      <c r="C29" s="150"/>
      <c r="D29" s="158"/>
      <c r="E29" s="197"/>
      <c r="F29" s="158"/>
      <c r="G29" s="158"/>
      <c r="H29" s="158"/>
      <c r="I29" s="158"/>
      <c r="J29" s="158"/>
      <c r="K29" s="192"/>
    </row>
    <row r="30" spans="1:11" ht="12.75">
      <c r="A30" s="189" t="s">
        <v>129</v>
      </c>
      <c r="B30" s="189" t="s">
        <v>130</v>
      </c>
      <c r="C30" s="150"/>
      <c r="D30" s="158"/>
      <c r="E30" s="197"/>
      <c r="F30" s="158"/>
      <c r="G30" s="158"/>
      <c r="H30" s="158"/>
      <c r="I30" s="158"/>
      <c r="J30" s="158"/>
      <c r="K30" s="192"/>
    </row>
    <row r="31" spans="1:11" ht="12.75">
      <c r="A31" s="189" t="s">
        <v>131</v>
      </c>
      <c r="B31" s="189" t="s">
        <v>132</v>
      </c>
      <c r="C31" s="150"/>
      <c r="D31" s="158"/>
      <c r="E31" s="197"/>
      <c r="F31" s="158"/>
      <c r="G31" s="158"/>
      <c r="H31" s="158"/>
      <c r="I31" s="158"/>
      <c r="J31" s="158"/>
      <c r="K31" s="192"/>
    </row>
    <row r="32" spans="1:11" ht="12.75">
      <c r="A32" s="189" t="s">
        <v>133</v>
      </c>
      <c r="B32" s="189" t="s">
        <v>134</v>
      </c>
      <c r="C32" s="150"/>
      <c r="D32" s="158"/>
      <c r="E32" s="197"/>
      <c r="F32" s="158"/>
      <c r="G32" s="158"/>
      <c r="H32" s="158"/>
      <c r="I32" s="158"/>
      <c r="J32" s="158"/>
      <c r="K32" s="192"/>
    </row>
    <row r="33" spans="1:11" ht="12.75">
      <c r="A33" s="189" t="s">
        <v>135</v>
      </c>
      <c r="B33" s="189" t="s">
        <v>136</v>
      </c>
      <c r="C33" s="150"/>
      <c r="D33" s="158"/>
      <c r="E33" s="197"/>
      <c r="F33" s="158"/>
      <c r="G33" s="158"/>
      <c r="H33" s="158"/>
      <c r="I33" s="158"/>
      <c r="J33" s="158"/>
      <c r="K33" s="192"/>
    </row>
    <row r="34" spans="1:11" ht="12.75">
      <c r="A34" s="189" t="s">
        <v>137</v>
      </c>
      <c r="B34" s="189" t="s">
        <v>138</v>
      </c>
      <c r="C34" s="150"/>
      <c r="D34" s="158"/>
      <c r="E34" s="197"/>
      <c r="F34" s="158"/>
      <c r="G34" s="158"/>
      <c r="H34" s="158"/>
      <c r="I34" s="158"/>
      <c r="J34" s="158"/>
      <c r="K34" s="192"/>
    </row>
    <row r="35" spans="1:11" ht="12.75">
      <c r="A35" s="189" t="s">
        <v>139</v>
      </c>
      <c r="B35" s="189" t="s">
        <v>140</v>
      </c>
      <c r="C35" s="150"/>
      <c r="D35" s="158"/>
      <c r="E35" s="197"/>
      <c r="F35" s="158"/>
      <c r="G35" s="158"/>
      <c r="H35" s="158"/>
      <c r="I35" s="158"/>
      <c r="J35" s="158"/>
      <c r="K35" s="192"/>
    </row>
    <row r="36" spans="1:11" ht="12.75">
      <c r="A36" s="189" t="s">
        <v>141</v>
      </c>
      <c r="B36" s="189" t="s">
        <v>142</v>
      </c>
      <c r="C36" s="150"/>
      <c r="D36" s="158"/>
      <c r="E36" s="197"/>
      <c r="F36" s="158"/>
      <c r="G36" s="158"/>
      <c r="H36" s="158"/>
      <c r="I36" s="158"/>
      <c r="J36" s="158"/>
      <c r="K36" s="192"/>
    </row>
    <row r="37" spans="1:11" ht="12.75">
      <c r="A37" s="189" t="s">
        <v>143</v>
      </c>
      <c r="B37" s="189" t="s">
        <v>144</v>
      </c>
      <c r="C37" s="150"/>
      <c r="D37" s="158"/>
      <c r="E37" s="197"/>
      <c r="F37" s="158"/>
      <c r="G37" s="158"/>
      <c r="H37" s="158"/>
      <c r="I37" s="158"/>
      <c r="J37" s="158"/>
      <c r="K37" s="192"/>
    </row>
    <row r="38" spans="1:11" ht="12.75">
      <c r="A38" s="189" t="s">
        <v>145</v>
      </c>
      <c r="B38" s="189" t="s">
        <v>146</v>
      </c>
      <c r="C38" s="150"/>
      <c r="D38" s="158"/>
      <c r="E38" s="197"/>
      <c r="F38" s="158"/>
      <c r="G38" s="158"/>
      <c r="H38" s="158"/>
      <c r="I38" s="158"/>
      <c r="J38" s="158"/>
      <c r="K38" s="192"/>
    </row>
    <row r="39" spans="1:11" ht="12.75">
      <c r="A39" s="189" t="s">
        <v>147</v>
      </c>
      <c r="B39" s="189" t="s">
        <v>148</v>
      </c>
      <c r="C39" s="150"/>
      <c r="D39" s="158"/>
      <c r="E39" s="197"/>
      <c r="F39" s="158"/>
      <c r="G39" s="158"/>
      <c r="H39" s="158"/>
      <c r="I39" s="158"/>
      <c r="J39" s="158"/>
      <c r="K39" s="192"/>
    </row>
    <row r="40" spans="1:11" ht="12.75">
      <c r="A40" s="189" t="s">
        <v>149</v>
      </c>
      <c r="B40" s="189" t="s">
        <v>150</v>
      </c>
      <c r="C40" s="150"/>
      <c r="D40" s="158"/>
      <c r="E40" s="197"/>
      <c r="F40" s="158"/>
      <c r="G40" s="158"/>
      <c r="H40" s="158"/>
      <c r="I40" s="158"/>
      <c r="J40" s="158"/>
      <c r="K40" s="192"/>
    </row>
    <row r="41" spans="1:11" ht="12.75">
      <c r="A41" s="189" t="s">
        <v>151</v>
      </c>
      <c r="B41" s="189" t="s">
        <v>152</v>
      </c>
      <c r="C41" s="150"/>
      <c r="D41" s="158"/>
      <c r="E41" s="197"/>
      <c r="F41" s="158"/>
      <c r="G41" s="158"/>
      <c r="H41" s="158"/>
      <c r="I41" s="158"/>
      <c r="J41" s="158"/>
      <c r="K41" s="192"/>
    </row>
    <row r="42" spans="1:11" ht="12.75">
      <c r="A42" s="189" t="s">
        <v>153</v>
      </c>
      <c r="B42" s="189" t="s">
        <v>154</v>
      </c>
      <c r="C42" s="150"/>
      <c r="D42" s="158"/>
      <c r="E42" s="197"/>
      <c r="F42" s="158"/>
      <c r="G42" s="158"/>
      <c r="H42" s="158"/>
      <c r="I42" s="158"/>
      <c r="J42" s="158"/>
      <c r="K42" s="192"/>
    </row>
    <row r="43" spans="1:11" ht="12.75">
      <c r="A43" s="189" t="s">
        <v>155</v>
      </c>
      <c r="B43" s="189" t="s">
        <v>156</v>
      </c>
      <c r="C43" s="150"/>
      <c r="D43" s="158"/>
      <c r="E43" s="197"/>
      <c r="F43" s="158"/>
      <c r="G43" s="158"/>
      <c r="H43" s="158"/>
      <c r="I43" s="158"/>
      <c r="J43" s="158"/>
      <c r="K43" s="192"/>
    </row>
    <row r="44" spans="1:11" ht="12.75">
      <c r="A44" s="189" t="s">
        <v>157</v>
      </c>
      <c r="B44" s="189" t="s">
        <v>158</v>
      </c>
      <c r="C44" s="150"/>
      <c r="D44" s="158"/>
      <c r="E44" s="197"/>
      <c r="F44" s="158"/>
      <c r="G44" s="158"/>
      <c r="H44" s="158"/>
      <c r="I44" s="158"/>
      <c r="J44" s="158"/>
      <c r="K44" s="192"/>
    </row>
    <row r="45" spans="1:11" ht="12.75">
      <c r="A45" s="189" t="s">
        <v>159</v>
      </c>
      <c r="B45" s="189" t="s">
        <v>160</v>
      </c>
      <c r="C45" s="150"/>
      <c r="D45" s="158"/>
      <c r="E45" s="197"/>
      <c r="F45" s="158"/>
      <c r="G45" s="158"/>
      <c r="H45" s="158"/>
      <c r="I45" s="158"/>
      <c r="J45" s="158"/>
      <c r="K45" s="192"/>
    </row>
    <row r="46" spans="1:11" ht="12.75">
      <c r="A46" s="189" t="s">
        <v>161</v>
      </c>
      <c r="B46" s="189" t="s">
        <v>162</v>
      </c>
      <c r="C46" s="150"/>
      <c r="D46" s="158"/>
      <c r="E46" s="197"/>
      <c r="F46" s="158"/>
      <c r="G46" s="158"/>
      <c r="H46" s="158"/>
      <c r="I46" s="158"/>
      <c r="J46" s="158"/>
      <c r="K46" s="192"/>
    </row>
    <row r="47" spans="1:11" ht="12.75">
      <c r="A47" s="189" t="s">
        <v>163</v>
      </c>
      <c r="B47" s="189" t="s">
        <v>164</v>
      </c>
      <c r="C47" s="150"/>
      <c r="D47" s="158"/>
      <c r="E47" s="197"/>
      <c r="F47" s="158"/>
      <c r="G47" s="158"/>
      <c r="H47" s="158"/>
      <c r="I47" s="158"/>
      <c r="J47" s="158"/>
      <c r="K47" s="192"/>
    </row>
    <row r="48" spans="1:11" ht="12.75">
      <c r="A48" s="189" t="s">
        <v>165</v>
      </c>
      <c r="B48" s="189" t="s">
        <v>166</v>
      </c>
      <c r="C48" s="150"/>
      <c r="D48" s="158"/>
      <c r="E48" s="197"/>
      <c r="F48" s="158"/>
      <c r="G48" s="158"/>
      <c r="H48" s="158"/>
      <c r="I48" s="158"/>
      <c r="J48" s="158"/>
      <c r="K48" s="192"/>
    </row>
    <row r="49" spans="1:11" ht="12.75">
      <c r="A49" s="189" t="s">
        <v>167</v>
      </c>
      <c r="B49" s="189" t="s">
        <v>168</v>
      </c>
      <c r="C49" s="150"/>
      <c r="D49" s="158"/>
      <c r="E49" s="197"/>
      <c r="F49" s="158"/>
      <c r="G49" s="158"/>
      <c r="H49" s="158"/>
      <c r="I49" s="158"/>
      <c r="J49" s="158"/>
      <c r="K49" s="192"/>
    </row>
    <row r="50" spans="1:11" ht="12.75">
      <c r="A50" s="189" t="s">
        <v>169</v>
      </c>
      <c r="B50" s="189" t="s">
        <v>170</v>
      </c>
      <c r="C50" s="150"/>
      <c r="D50" s="158"/>
      <c r="E50" s="197"/>
      <c r="F50" s="158"/>
      <c r="G50" s="158"/>
      <c r="H50" s="158"/>
      <c r="I50" s="158"/>
      <c r="J50" s="158"/>
      <c r="K50" s="192"/>
    </row>
    <row r="51" spans="1:11" ht="12.75">
      <c r="A51" s="189" t="s">
        <v>171</v>
      </c>
      <c r="B51" s="189" t="s">
        <v>172</v>
      </c>
      <c r="C51" s="150"/>
      <c r="D51" s="158"/>
      <c r="E51" s="197"/>
      <c r="F51" s="158"/>
      <c r="G51" s="158"/>
      <c r="H51" s="158"/>
      <c r="I51" s="158"/>
      <c r="J51" s="158"/>
      <c r="K51" s="192"/>
    </row>
    <row r="52" spans="1:11" ht="12.75">
      <c r="A52" s="189" t="s">
        <v>173</v>
      </c>
      <c r="B52" s="189" t="s">
        <v>174</v>
      </c>
      <c r="C52" s="150"/>
      <c r="D52" s="158"/>
      <c r="E52" s="197"/>
      <c r="F52" s="158"/>
      <c r="G52" s="158"/>
      <c r="H52" s="158"/>
      <c r="I52" s="158"/>
      <c r="J52" s="158"/>
      <c r="K52" s="192"/>
    </row>
    <row r="53" spans="1:11" ht="12.75">
      <c r="A53" s="189" t="s">
        <v>175</v>
      </c>
      <c r="B53" s="189" t="s">
        <v>176</v>
      </c>
      <c r="C53" s="150"/>
      <c r="D53" s="158"/>
      <c r="E53" s="197"/>
      <c r="F53" s="158"/>
      <c r="G53" s="158"/>
      <c r="H53" s="158"/>
      <c r="I53" s="158"/>
      <c r="J53" s="158"/>
      <c r="K53" s="192"/>
    </row>
    <row r="54" spans="1:11" ht="12.75">
      <c r="A54" s="189" t="s">
        <v>177</v>
      </c>
      <c r="B54" s="189" t="s">
        <v>178</v>
      </c>
      <c r="C54" s="150"/>
      <c r="D54" s="158"/>
      <c r="E54" s="197"/>
      <c r="F54" s="158"/>
      <c r="G54" s="158"/>
      <c r="H54" s="158"/>
      <c r="I54" s="158"/>
      <c r="J54" s="158"/>
      <c r="K54" s="192"/>
    </row>
    <row r="55" spans="1:11" ht="12.75">
      <c r="A55" s="189" t="s">
        <v>179</v>
      </c>
      <c r="B55" s="189" t="s">
        <v>180</v>
      </c>
      <c r="C55" s="150"/>
      <c r="D55" s="158"/>
      <c r="E55" s="197"/>
      <c r="F55" s="158"/>
      <c r="G55" s="158"/>
      <c r="H55" s="158"/>
      <c r="I55" s="158"/>
      <c r="J55" s="158"/>
      <c r="K55" s="192"/>
    </row>
    <row r="56" spans="1:11" ht="12.75">
      <c r="A56" s="189" t="s">
        <v>181</v>
      </c>
      <c r="B56" s="189" t="s">
        <v>182</v>
      </c>
      <c r="C56" s="150"/>
      <c r="D56" s="158"/>
      <c r="E56" s="197"/>
      <c r="F56" s="158"/>
      <c r="G56" s="158"/>
      <c r="H56" s="158"/>
      <c r="I56" s="158"/>
      <c r="J56" s="158"/>
      <c r="K56" s="192"/>
    </row>
    <row r="57" spans="1:11" ht="12.75">
      <c r="A57" s="189" t="s">
        <v>183</v>
      </c>
      <c r="B57" s="189" t="s">
        <v>184</v>
      </c>
      <c r="C57" s="150"/>
      <c r="D57" s="158"/>
      <c r="E57" s="197"/>
      <c r="F57" s="158"/>
      <c r="G57" s="158"/>
      <c r="H57" s="158"/>
      <c r="I57" s="158"/>
      <c r="J57" s="158"/>
      <c r="K57" s="192"/>
    </row>
    <row r="58" spans="1:11" ht="12.75">
      <c r="A58" s="189" t="s">
        <v>185</v>
      </c>
      <c r="B58" s="189" t="s">
        <v>186</v>
      </c>
      <c r="C58" s="150"/>
      <c r="D58" s="158"/>
      <c r="E58" s="197"/>
      <c r="F58" s="158"/>
      <c r="G58" s="158"/>
      <c r="H58" s="158"/>
      <c r="I58" s="158"/>
      <c r="J58" s="158"/>
      <c r="K58" s="192"/>
    </row>
    <row r="59" spans="1:11" ht="12.75">
      <c r="A59" s="189" t="s">
        <v>187</v>
      </c>
      <c r="B59" s="189" t="s">
        <v>188</v>
      </c>
      <c r="C59" s="150"/>
      <c r="D59" s="158"/>
      <c r="E59" s="197"/>
      <c r="F59" s="158"/>
      <c r="G59" s="158"/>
      <c r="H59" s="158"/>
      <c r="I59" s="158"/>
      <c r="J59" s="158"/>
      <c r="K59" s="192"/>
    </row>
    <row r="60" spans="1:11" ht="12.75">
      <c r="A60" s="189" t="s">
        <v>189</v>
      </c>
      <c r="B60" s="189" t="s">
        <v>190</v>
      </c>
      <c r="C60" s="150"/>
      <c r="D60" s="158"/>
      <c r="E60" s="197"/>
      <c r="F60" s="158"/>
      <c r="G60" s="158"/>
      <c r="H60" s="158"/>
      <c r="I60" s="158"/>
      <c r="J60" s="158"/>
      <c r="K60" s="192"/>
    </row>
    <row r="61" spans="1:11" ht="12.75">
      <c r="A61" s="189" t="s">
        <v>191</v>
      </c>
      <c r="B61" s="189" t="s">
        <v>192</v>
      </c>
      <c r="C61" s="150"/>
      <c r="D61" s="158"/>
      <c r="E61" s="197"/>
      <c r="F61" s="158"/>
      <c r="G61" s="158"/>
      <c r="H61" s="158"/>
      <c r="I61" s="158"/>
      <c r="J61" s="158"/>
      <c r="K61" s="192"/>
    </row>
    <row r="62" spans="1:11" ht="12.75">
      <c r="A62" s="189" t="s">
        <v>193</v>
      </c>
      <c r="B62" s="189" t="s">
        <v>194</v>
      </c>
      <c r="C62" s="150"/>
      <c r="D62" s="158"/>
      <c r="E62" s="197"/>
      <c r="F62" s="158"/>
      <c r="G62" s="158"/>
      <c r="H62" s="158"/>
      <c r="I62" s="158"/>
      <c r="J62" s="158"/>
      <c r="K62" s="192"/>
    </row>
    <row r="63" spans="1:11" ht="12.75">
      <c r="A63" s="189" t="s">
        <v>195</v>
      </c>
      <c r="B63" s="189" t="s">
        <v>196</v>
      </c>
      <c r="C63" s="150"/>
      <c r="D63" s="158"/>
      <c r="E63" s="197"/>
      <c r="F63" s="158"/>
      <c r="G63" s="158"/>
      <c r="H63" s="158"/>
      <c r="I63" s="158"/>
      <c r="J63" s="158"/>
      <c r="K63" s="192"/>
    </row>
    <row r="64" spans="1:11" ht="12.75">
      <c r="A64" s="189" t="s">
        <v>197</v>
      </c>
      <c r="B64" s="189" t="s">
        <v>198</v>
      </c>
      <c r="C64" s="150"/>
      <c r="D64" s="158"/>
      <c r="E64" s="197"/>
      <c r="F64" s="158"/>
      <c r="G64" s="158"/>
      <c r="H64" s="158"/>
      <c r="I64" s="158"/>
      <c r="J64" s="158"/>
      <c r="K64" s="192"/>
    </row>
    <row r="65" spans="1:11" ht="12.75">
      <c r="A65" s="189" t="s">
        <v>199</v>
      </c>
      <c r="B65" s="189" t="s">
        <v>200</v>
      </c>
      <c r="C65" s="150"/>
      <c r="D65" s="158"/>
      <c r="E65" s="197"/>
      <c r="F65" s="158"/>
      <c r="G65" s="158"/>
      <c r="H65" s="158"/>
      <c r="I65" s="158"/>
      <c r="J65" s="158"/>
      <c r="K65" s="192"/>
    </row>
    <row r="66" spans="1:11" ht="12.75">
      <c r="A66" s="189" t="s">
        <v>201</v>
      </c>
      <c r="B66" s="189" t="s">
        <v>202</v>
      </c>
      <c r="C66" s="150"/>
      <c r="D66" s="158"/>
      <c r="E66" s="197"/>
      <c r="F66" s="158"/>
      <c r="G66" s="158"/>
      <c r="H66" s="158"/>
      <c r="I66" s="158"/>
      <c r="J66" s="158"/>
      <c r="K66" s="192"/>
    </row>
    <row r="67" spans="1:11" ht="12.75">
      <c r="A67" s="189" t="s">
        <v>203</v>
      </c>
      <c r="B67" s="189" t="s">
        <v>204</v>
      </c>
      <c r="C67" s="150"/>
      <c r="D67" s="158"/>
      <c r="E67" s="197"/>
      <c r="F67" s="158"/>
      <c r="G67" s="158"/>
      <c r="H67" s="158"/>
      <c r="I67" s="158"/>
      <c r="J67" s="158"/>
      <c r="K67" s="192"/>
    </row>
    <row r="68" spans="1:11" ht="12.75">
      <c r="A68" s="189" t="s">
        <v>205</v>
      </c>
      <c r="B68" s="189" t="s">
        <v>206</v>
      </c>
      <c r="C68" s="150"/>
      <c r="D68" s="158"/>
      <c r="E68" s="197"/>
      <c r="F68" s="158"/>
      <c r="G68" s="158"/>
      <c r="H68" s="158"/>
      <c r="I68" s="158"/>
      <c r="J68" s="158"/>
      <c r="K68" s="192"/>
    </row>
    <row r="69" spans="1:11" ht="12.75">
      <c r="A69" s="189" t="s">
        <v>207</v>
      </c>
      <c r="B69" s="189" t="s">
        <v>208</v>
      </c>
      <c r="C69" s="150"/>
      <c r="D69" s="158"/>
      <c r="E69" s="197"/>
      <c r="F69" s="158"/>
      <c r="G69" s="158"/>
      <c r="H69" s="158"/>
      <c r="I69" s="158"/>
      <c r="J69" s="158"/>
      <c r="K69" s="192"/>
    </row>
    <row r="70" spans="1:11" ht="12.75">
      <c r="A70" s="189" t="s">
        <v>209</v>
      </c>
      <c r="B70" s="189" t="s">
        <v>210</v>
      </c>
      <c r="C70" s="150"/>
      <c r="D70" s="158"/>
      <c r="E70" s="197"/>
      <c r="F70" s="158"/>
      <c r="G70" s="158"/>
      <c r="H70" s="158"/>
      <c r="I70" s="158"/>
      <c r="J70" s="158"/>
      <c r="K70" s="192"/>
    </row>
    <row r="71" spans="1:11" ht="12.75">
      <c r="A71" s="189" t="s">
        <v>211</v>
      </c>
      <c r="B71" s="189" t="s">
        <v>212</v>
      </c>
      <c r="C71" s="150"/>
      <c r="D71" s="158"/>
      <c r="E71" s="197"/>
      <c r="F71" s="158"/>
      <c r="G71" s="158"/>
      <c r="H71" s="158"/>
      <c r="I71" s="158"/>
      <c r="J71" s="158"/>
      <c r="K71" s="192"/>
    </row>
    <row r="72" spans="1:11" ht="12.75">
      <c r="A72" s="189" t="s">
        <v>213</v>
      </c>
      <c r="B72" s="189" t="s">
        <v>214</v>
      </c>
      <c r="C72" s="150"/>
      <c r="D72" s="158"/>
      <c r="E72" s="197"/>
      <c r="F72" s="158"/>
      <c r="G72" s="158"/>
      <c r="H72" s="158"/>
      <c r="I72" s="158"/>
      <c r="J72" s="158"/>
      <c r="K72" s="192"/>
    </row>
    <row r="73" spans="1:11" ht="12.75">
      <c r="A73" s="189" t="s">
        <v>215</v>
      </c>
      <c r="B73" s="189" t="s">
        <v>216</v>
      </c>
      <c r="C73" s="150"/>
      <c r="D73" s="158"/>
      <c r="E73" s="197"/>
      <c r="F73" s="158"/>
      <c r="G73" s="158"/>
      <c r="H73" s="158"/>
      <c r="I73" s="158"/>
      <c r="J73" s="158"/>
      <c r="K73" s="192"/>
    </row>
    <row r="74" spans="1:11" ht="12.75">
      <c r="A74" s="189" t="s">
        <v>217</v>
      </c>
      <c r="B74" s="189" t="s">
        <v>218</v>
      </c>
      <c r="C74" s="150"/>
      <c r="D74" s="158"/>
      <c r="E74" s="197"/>
      <c r="F74" s="158"/>
      <c r="G74" s="158"/>
      <c r="H74" s="158"/>
      <c r="I74" s="158"/>
      <c r="J74" s="158"/>
      <c r="K74" s="192"/>
    </row>
    <row r="75" spans="1:11" ht="12.75">
      <c r="A75" s="189" t="s">
        <v>219</v>
      </c>
      <c r="B75" s="189" t="s">
        <v>220</v>
      </c>
      <c r="C75" s="150"/>
      <c r="D75" s="158"/>
      <c r="E75" s="197"/>
      <c r="F75" s="158"/>
      <c r="G75" s="158"/>
      <c r="H75" s="158"/>
      <c r="I75" s="158"/>
      <c r="J75" s="158"/>
      <c r="K75" s="192"/>
    </row>
    <row r="76" spans="1:11" ht="12.75">
      <c r="A76" s="189" t="s">
        <v>221</v>
      </c>
      <c r="B76" s="189" t="s">
        <v>222</v>
      </c>
      <c r="C76" s="150"/>
      <c r="D76" s="158"/>
      <c r="E76" s="197"/>
      <c r="F76" s="158"/>
      <c r="G76" s="158"/>
      <c r="H76" s="158"/>
      <c r="I76" s="158"/>
      <c r="J76" s="158"/>
      <c r="K76" s="192"/>
    </row>
    <row r="77" spans="1:11" ht="12.75">
      <c r="A77" s="189" t="s">
        <v>223</v>
      </c>
      <c r="B77" s="189" t="s">
        <v>224</v>
      </c>
      <c r="C77" s="150"/>
      <c r="D77" s="158"/>
      <c r="E77" s="197"/>
      <c r="F77" s="158"/>
      <c r="G77" s="158"/>
      <c r="H77" s="158"/>
      <c r="I77" s="158"/>
      <c r="J77" s="158"/>
      <c r="K77" s="192"/>
    </row>
    <row r="78" spans="1:11" ht="12.75">
      <c r="A78" s="189" t="s">
        <v>225</v>
      </c>
      <c r="B78" s="189" t="s">
        <v>226</v>
      </c>
      <c r="C78" s="150"/>
      <c r="D78" s="158"/>
      <c r="E78" s="197"/>
      <c r="F78" s="158"/>
      <c r="G78" s="158"/>
      <c r="H78" s="158"/>
      <c r="I78" s="158"/>
      <c r="J78" s="158"/>
      <c r="K78" s="192"/>
    </row>
    <row r="79" spans="1:11" ht="12.75">
      <c r="A79" s="189" t="s">
        <v>227</v>
      </c>
      <c r="B79" s="189" t="s">
        <v>228</v>
      </c>
      <c r="C79" s="150"/>
      <c r="D79" s="158"/>
      <c r="E79" s="197"/>
      <c r="F79" s="158"/>
      <c r="G79" s="158"/>
      <c r="H79" s="158"/>
      <c r="I79" s="158"/>
      <c r="J79" s="158"/>
      <c r="K79" s="192"/>
    </row>
    <row r="80" spans="1:11" ht="12.75">
      <c r="A80" s="189" t="s">
        <v>229</v>
      </c>
      <c r="B80" s="189" t="s">
        <v>230</v>
      </c>
      <c r="C80" s="150"/>
      <c r="D80" s="158"/>
      <c r="E80" s="197"/>
      <c r="F80" s="158"/>
      <c r="G80" s="158"/>
      <c r="H80" s="158"/>
      <c r="I80" s="158"/>
      <c r="J80" s="158"/>
      <c r="K80" s="192"/>
    </row>
    <row r="81" spans="1:11" ht="12.75">
      <c r="A81" s="189" t="s">
        <v>231</v>
      </c>
      <c r="B81" s="189" t="s">
        <v>232</v>
      </c>
      <c r="C81" s="150"/>
      <c r="D81" s="158"/>
      <c r="E81" s="197"/>
      <c r="F81" s="158"/>
      <c r="G81" s="158"/>
      <c r="H81" s="158"/>
      <c r="I81" s="158"/>
      <c r="J81" s="158"/>
      <c r="K81" s="192"/>
    </row>
    <row r="82" spans="1:11" ht="12.75">
      <c r="A82" s="189" t="s">
        <v>233</v>
      </c>
      <c r="B82" s="189" t="s">
        <v>234</v>
      </c>
      <c r="C82" s="150"/>
      <c r="D82" s="158"/>
      <c r="E82" s="197"/>
      <c r="F82" s="158"/>
      <c r="G82" s="158"/>
      <c r="H82" s="158"/>
      <c r="I82" s="158"/>
      <c r="J82" s="158"/>
      <c r="K82" s="192"/>
    </row>
    <row r="83" spans="1:11" ht="12.75">
      <c r="A83" s="189" t="s">
        <v>235</v>
      </c>
      <c r="B83" s="189" t="s">
        <v>236</v>
      </c>
      <c r="C83" s="150"/>
      <c r="D83" s="158"/>
      <c r="E83" s="197"/>
      <c r="F83" s="158"/>
      <c r="G83" s="158"/>
      <c r="H83" s="158"/>
      <c r="I83" s="158"/>
      <c r="J83" s="158"/>
      <c r="K83" s="192"/>
    </row>
    <row r="84" spans="1:11" ht="12.75">
      <c r="A84" s="189" t="s">
        <v>237</v>
      </c>
      <c r="B84" s="189" t="s">
        <v>238</v>
      </c>
      <c r="C84" s="150"/>
      <c r="D84" s="158"/>
      <c r="E84" s="197"/>
      <c r="F84" s="158"/>
      <c r="G84" s="158"/>
      <c r="H84" s="158"/>
      <c r="I84" s="158"/>
      <c r="J84" s="158"/>
      <c r="K84" s="192"/>
    </row>
    <row r="85" spans="1:11" ht="12.75">
      <c r="A85" s="189" t="s">
        <v>239</v>
      </c>
      <c r="B85" s="189" t="s">
        <v>240</v>
      </c>
      <c r="C85" s="150"/>
      <c r="D85" s="158"/>
      <c r="E85" s="197"/>
      <c r="F85" s="158"/>
      <c r="G85" s="158"/>
      <c r="H85" s="158"/>
      <c r="I85" s="158"/>
      <c r="J85" s="158"/>
      <c r="K85" s="192"/>
    </row>
    <row r="86" spans="1:11" ht="12.75">
      <c r="A86" s="189" t="s">
        <v>241</v>
      </c>
      <c r="B86" s="189" t="s">
        <v>242</v>
      </c>
      <c r="C86" s="150"/>
      <c r="D86" s="158"/>
      <c r="E86" s="197"/>
      <c r="F86" s="158"/>
      <c r="G86" s="158"/>
      <c r="H86" s="158"/>
      <c r="I86" s="158"/>
      <c r="J86" s="158"/>
      <c r="K86" s="192"/>
    </row>
    <row r="87" spans="1:11" ht="12.75">
      <c r="A87" s="189" t="s">
        <v>243</v>
      </c>
      <c r="B87" s="189" t="s">
        <v>244</v>
      </c>
      <c r="C87" s="150"/>
      <c r="D87" s="158"/>
      <c r="E87" s="197"/>
      <c r="F87" s="158"/>
      <c r="G87" s="158"/>
      <c r="H87" s="158"/>
      <c r="I87" s="158"/>
      <c r="J87" s="158"/>
      <c r="K87" s="192"/>
    </row>
    <row r="88" spans="1:11" ht="12.75">
      <c r="A88" s="189" t="s">
        <v>245</v>
      </c>
      <c r="B88" s="189" t="s">
        <v>246</v>
      </c>
      <c r="C88" s="150"/>
      <c r="D88" s="158"/>
      <c r="E88" s="197"/>
      <c r="F88" s="158"/>
      <c r="G88" s="158"/>
      <c r="H88" s="158"/>
      <c r="I88" s="158"/>
      <c r="J88" s="158"/>
      <c r="K88" s="192"/>
    </row>
    <row r="89" spans="1:11" ht="12.75">
      <c r="A89" s="189" t="s">
        <v>247</v>
      </c>
      <c r="B89" s="189" t="s">
        <v>248</v>
      </c>
      <c r="C89" s="150"/>
      <c r="D89" s="158"/>
      <c r="E89" s="197"/>
      <c r="F89" s="158"/>
      <c r="G89" s="158"/>
      <c r="H89" s="158"/>
      <c r="I89" s="158"/>
      <c r="J89" s="158"/>
      <c r="K89" s="192"/>
    </row>
    <row r="90" spans="1:11" ht="12.75">
      <c r="A90" s="189" t="s">
        <v>63</v>
      </c>
      <c r="B90" s="189" t="s">
        <v>14</v>
      </c>
      <c r="C90" s="150"/>
      <c r="D90" s="158"/>
      <c r="E90" s="197"/>
      <c r="F90" s="158"/>
      <c r="G90" s="158"/>
      <c r="H90" s="158"/>
      <c r="I90" s="158"/>
      <c r="J90" s="158"/>
      <c r="K90" s="192"/>
    </row>
    <row r="91" spans="1:11" ht="12.75">
      <c r="A91" s="189" t="s">
        <v>249</v>
      </c>
      <c r="B91" s="189" t="s">
        <v>250</v>
      </c>
      <c r="C91" s="150"/>
      <c r="D91" s="158"/>
      <c r="E91" s="197"/>
      <c r="F91" s="158"/>
      <c r="G91" s="158"/>
      <c r="H91" s="158"/>
      <c r="I91" s="158"/>
      <c r="J91" s="158"/>
      <c r="K91" s="192"/>
    </row>
    <row r="92" spans="1:11" ht="12.75">
      <c r="A92" s="189" t="s">
        <v>251</v>
      </c>
      <c r="B92" s="189" t="s">
        <v>252</v>
      </c>
      <c r="C92" s="150"/>
      <c r="D92" s="158"/>
      <c r="E92" s="197"/>
      <c r="F92" s="158"/>
      <c r="G92" s="158"/>
      <c r="H92" s="158"/>
      <c r="I92" s="158"/>
      <c r="J92" s="158"/>
      <c r="K92" s="192"/>
    </row>
    <row r="93" spans="1:11" ht="12.75">
      <c r="A93" s="189" t="s">
        <v>253</v>
      </c>
      <c r="B93" s="189" t="s">
        <v>254</v>
      </c>
      <c r="C93" s="150"/>
      <c r="D93" s="158"/>
      <c r="E93" s="197"/>
      <c r="F93" s="158"/>
      <c r="G93" s="158"/>
      <c r="H93" s="158"/>
      <c r="I93" s="158"/>
      <c r="J93" s="158"/>
      <c r="K93" s="192"/>
    </row>
    <row r="94" spans="1:11" ht="12.75">
      <c r="A94" s="189" t="s">
        <v>255</v>
      </c>
      <c r="B94" s="189" t="s">
        <v>256</v>
      </c>
      <c r="C94" s="150"/>
      <c r="D94" s="158"/>
      <c r="E94" s="197"/>
      <c r="F94" s="158"/>
      <c r="G94" s="158"/>
      <c r="H94" s="158"/>
      <c r="I94" s="158"/>
      <c r="J94" s="158"/>
      <c r="K94" s="192"/>
    </row>
    <row r="95" spans="1:11" ht="12.75">
      <c r="A95" s="189" t="s">
        <v>257</v>
      </c>
      <c r="B95" s="189" t="s">
        <v>258</v>
      </c>
      <c r="C95" s="150"/>
      <c r="D95" s="158"/>
      <c r="E95" s="197"/>
      <c r="F95" s="158"/>
      <c r="G95" s="158"/>
      <c r="H95" s="158"/>
      <c r="I95" s="158"/>
      <c r="J95" s="158"/>
      <c r="K95" s="192"/>
    </row>
    <row r="96" spans="1:11" ht="12.75">
      <c r="A96" s="189" t="s">
        <v>259</v>
      </c>
      <c r="B96" s="189" t="s">
        <v>260</v>
      </c>
      <c r="C96" s="150"/>
      <c r="D96" s="158"/>
      <c r="E96" s="197"/>
      <c r="F96" s="158"/>
      <c r="G96" s="158"/>
      <c r="H96" s="158"/>
      <c r="I96" s="158"/>
      <c r="J96" s="158"/>
      <c r="K96" s="192"/>
    </row>
    <row r="97" spans="1:11" ht="12.75">
      <c r="A97" s="189" t="s">
        <v>261</v>
      </c>
      <c r="B97" s="189" t="s">
        <v>262</v>
      </c>
      <c r="C97" s="150"/>
      <c r="D97" s="158"/>
      <c r="E97" s="197"/>
      <c r="F97" s="158"/>
      <c r="G97" s="158"/>
      <c r="H97" s="158"/>
      <c r="I97" s="158"/>
      <c r="J97" s="158"/>
      <c r="K97" s="192"/>
    </row>
    <row r="98" spans="1:11" ht="12.75">
      <c r="A98" s="189" t="s">
        <v>263</v>
      </c>
      <c r="B98" s="189" t="s">
        <v>264</v>
      </c>
      <c r="C98" s="150"/>
      <c r="D98" s="158"/>
      <c r="E98" s="197"/>
      <c r="F98" s="158"/>
      <c r="G98" s="158"/>
      <c r="H98" s="158"/>
      <c r="I98" s="158"/>
      <c r="J98" s="158"/>
      <c r="K98" s="192"/>
    </row>
    <row r="99" spans="1:11" ht="12.75">
      <c r="A99" s="189" t="s">
        <v>265</v>
      </c>
      <c r="B99" s="189" t="s">
        <v>266</v>
      </c>
      <c r="C99" s="150"/>
      <c r="D99" s="158"/>
      <c r="E99" s="197"/>
      <c r="F99" s="158"/>
      <c r="G99" s="158"/>
      <c r="H99" s="158"/>
      <c r="I99" s="158"/>
      <c r="J99" s="158"/>
      <c r="K99" s="192"/>
    </row>
    <row r="100" spans="1:11" ht="12.75">
      <c r="A100" s="189" t="s">
        <v>267</v>
      </c>
      <c r="B100" s="189" t="s">
        <v>268</v>
      </c>
      <c r="C100" s="150"/>
      <c r="D100" s="158"/>
      <c r="E100" s="197"/>
      <c r="F100" s="158"/>
      <c r="G100" s="158"/>
      <c r="H100" s="158"/>
      <c r="I100" s="158"/>
      <c r="J100" s="158"/>
      <c r="K100" s="192"/>
    </row>
    <row r="101" spans="1:11" ht="12.75">
      <c r="A101" s="189" t="s">
        <v>269</v>
      </c>
      <c r="B101" s="189" t="s">
        <v>270</v>
      </c>
      <c r="C101" s="150"/>
      <c r="D101" s="158"/>
      <c r="E101" s="197"/>
      <c r="F101" s="158"/>
      <c r="G101" s="158"/>
      <c r="H101" s="158"/>
      <c r="I101" s="158"/>
      <c r="J101" s="158"/>
      <c r="K101" s="192"/>
    </row>
    <row r="102" spans="1:11" ht="12.75">
      <c r="A102" s="189" t="s">
        <v>271</v>
      </c>
      <c r="B102" s="189" t="s">
        <v>272</v>
      </c>
      <c r="C102" s="150"/>
      <c r="D102" s="158"/>
      <c r="E102" s="197"/>
      <c r="F102" s="158"/>
      <c r="G102" s="158"/>
      <c r="H102" s="158"/>
      <c r="I102" s="158"/>
      <c r="J102" s="158"/>
      <c r="K102" s="192"/>
    </row>
    <row r="103" spans="1:11" ht="12.75">
      <c r="A103" s="189" t="s">
        <v>273</v>
      </c>
      <c r="B103" s="189" t="s">
        <v>274</v>
      </c>
      <c r="C103" s="150"/>
      <c r="D103" s="158"/>
      <c r="E103" s="197"/>
      <c r="F103" s="158"/>
      <c r="G103" s="158"/>
      <c r="H103" s="158"/>
      <c r="I103" s="158"/>
      <c r="J103" s="158"/>
      <c r="K103" s="192"/>
    </row>
    <row r="104" spans="1:11" ht="12.75">
      <c r="A104" s="189" t="s">
        <v>275</v>
      </c>
      <c r="B104" s="189" t="s">
        <v>276</v>
      </c>
      <c r="C104" s="150"/>
      <c r="D104" s="158"/>
      <c r="E104" s="197"/>
      <c r="F104" s="158"/>
      <c r="G104" s="158"/>
      <c r="H104" s="158"/>
      <c r="I104" s="158"/>
      <c r="J104" s="158"/>
      <c r="K104" s="192"/>
    </row>
    <row r="105" spans="1:11" ht="12.75">
      <c r="A105" s="189" t="s">
        <v>277</v>
      </c>
      <c r="B105" s="189" t="s">
        <v>278</v>
      </c>
      <c r="C105" s="150"/>
      <c r="D105" s="158"/>
      <c r="E105" s="197"/>
      <c r="F105" s="158"/>
      <c r="G105" s="158"/>
      <c r="H105" s="158"/>
      <c r="I105" s="158"/>
      <c r="J105" s="158"/>
      <c r="K105" s="192"/>
    </row>
    <row r="106" spans="1:11" ht="12.75">
      <c r="A106" s="189" t="s">
        <v>279</v>
      </c>
      <c r="B106" s="189" t="s">
        <v>280</v>
      </c>
      <c r="C106" s="150"/>
      <c r="D106" s="158"/>
      <c r="E106" s="197"/>
      <c r="F106" s="158"/>
      <c r="G106" s="158"/>
      <c r="H106" s="158"/>
      <c r="I106" s="158"/>
      <c r="J106" s="158"/>
      <c r="K106" s="192"/>
    </row>
    <row r="107" spans="1:11" ht="12.75">
      <c r="A107" s="189" t="s">
        <v>281</v>
      </c>
      <c r="B107" s="189" t="s">
        <v>282</v>
      </c>
      <c r="C107" s="150"/>
      <c r="D107" s="158"/>
      <c r="E107" s="197"/>
      <c r="F107" s="158"/>
      <c r="G107" s="158"/>
      <c r="H107" s="158"/>
      <c r="I107" s="158"/>
      <c r="J107" s="158"/>
      <c r="K107" s="192"/>
    </row>
    <row r="108" spans="1:11" ht="12.75">
      <c r="A108" s="189" t="s">
        <v>283</v>
      </c>
      <c r="B108" s="189" t="s">
        <v>284</v>
      </c>
      <c r="C108" s="150"/>
      <c r="D108" s="158"/>
      <c r="E108" s="197"/>
      <c r="F108" s="158"/>
      <c r="G108" s="158"/>
      <c r="H108" s="158"/>
      <c r="I108" s="158"/>
      <c r="J108" s="158"/>
      <c r="K108" s="192"/>
    </row>
    <row r="109" spans="1:11" ht="12.75">
      <c r="A109" s="189" t="s">
        <v>285</v>
      </c>
      <c r="B109" s="189" t="s">
        <v>286</v>
      </c>
      <c r="C109" s="150"/>
      <c r="D109" s="158"/>
      <c r="E109" s="197"/>
      <c r="F109" s="158"/>
      <c r="G109" s="158"/>
      <c r="H109" s="158"/>
      <c r="I109" s="158"/>
      <c r="J109" s="158"/>
      <c r="K109" s="192"/>
    </row>
    <row r="110" spans="1:11" ht="12.75">
      <c r="A110" s="189" t="s">
        <v>287</v>
      </c>
      <c r="B110" s="189" t="s">
        <v>288</v>
      </c>
      <c r="C110" s="150"/>
      <c r="D110" s="158"/>
      <c r="E110" s="197"/>
      <c r="F110" s="158"/>
      <c r="G110" s="158"/>
      <c r="H110" s="158"/>
      <c r="I110" s="158"/>
      <c r="J110" s="158"/>
      <c r="K110" s="192"/>
    </row>
    <row r="111" spans="1:11" ht="12.75">
      <c r="A111" s="189" t="s">
        <v>289</v>
      </c>
      <c r="B111" s="189" t="s">
        <v>290</v>
      </c>
      <c r="C111" s="150"/>
      <c r="D111" s="158"/>
      <c r="E111" s="197"/>
      <c r="F111" s="158"/>
      <c r="G111" s="158"/>
      <c r="H111" s="158"/>
      <c r="I111" s="158"/>
      <c r="J111" s="158"/>
      <c r="K111" s="192"/>
    </row>
    <row r="112" spans="1:11" ht="12.75">
      <c r="A112" s="189" t="s">
        <v>291</v>
      </c>
      <c r="B112" s="189" t="s">
        <v>292</v>
      </c>
      <c r="C112" s="150"/>
      <c r="D112" s="158"/>
      <c r="E112" s="197"/>
      <c r="F112" s="158"/>
      <c r="G112" s="158"/>
      <c r="H112" s="158"/>
      <c r="I112" s="158"/>
      <c r="J112" s="158"/>
      <c r="K112" s="192"/>
    </row>
    <row r="113" spans="1:11" ht="12.75">
      <c r="A113" s="189" t="s">
        <v>293</v>
      </c>
      <c r="B113" s="189" t="s">
        <v>294</v>
      </c>
      <c r="C113" s="150"/>
      <c r="D113" s="158"/>
      <c r="E113" s="197"/>
      <c r="F113" s="158"/>
      <c r="G113" s="158"/>
      <c r="H113" s="158"/>
      <c r="I113" s="158"/>
      <c r="J113" s="158"/>
      <c r="K113" s="192"/>
    </row>
    <row r="114" spans="1:11" ht="12.75">
      <c r="A114" s="189" t="s">
        <v>295</v>
      </c>
      <c r="B114" s="189" t="s">
        <v>296</v>
      </c>
      <c r="C114" s="150"/>
      <c r="D114" s="158"/>
      <c r="E114" s="197"/>
      <c r="F114" s="158"/>
      <c r="G114" s="158"/>
      <c r="H114" s="158"/>
      <c r="I114" s="158"/>
      <c r="J114" s="158"/>
      <c r="K114" s="192"/>
    </row>
    <row r="115" spans="1:11" ht="12.75">
      <c r="A115" s="189" t="s">
        <v>297</v>
      </c>
      <c r="B115" s="189" t="s">
        <v>298</v>
      </c>
      <c r="C115" s="150"/>
      <c r="D115" s="158"/>
      <c r="E115" s="197"/>
      <c r="F115" s="158"/>
      <c r="G115" s="158"/>
      <c r="H115" s="158"/>
      <c r="I115" s="158"/>
      <c r="J115" s="158"/>
      <c r="K115" s="192"/>
    </row>
    <row r="116" spans="1:11" ht="12.75">
      <c r="A116" s="189" t="s">
        <v>299</v>
      </c>
      <c r="B116" s="189" t="s">
        <v>300</v>
      </c>
      <c r="C116" s="150"/>
      <c r="D116" s="158"/>
      <c r="E116" s="197"/>
      <c r="F116" s="158"/>
      <c r="G116" s="158"/>
      <c r="H116" s="158"/>
      <c r="I116" s="158"/>
      <c r="J116" s="158"/>
      <c r="K116" s="192"/>
    </row>
    <row r="117" spans="1:11" ht="12.75">
      <c r="A117" s="189" t="s">
        <v>301</v>
      </c>
      <c r="B117" s="189" t="s">
        <v>302</v>
      </c>
      <c r="C117" s="150"/>
      <c r="D117" s="158"/>
      <c r="E117" s="197"/>
      <c r="F117" s="158"/>
      <c r="G117" s="158"/>
      <c r="H117" s="158"/>
      <c r="I117" s="158"/>
      <c r="J117" s="158"/>
      <c r="K117" s="192"/>
    </row>
    <row r="118" spans="1:11" ht="12.75">
      <c r="A118" s="189" t="s">
        <v>303</v>
      </c>
      <c r="B118" s="189" t="s">
        <v>304</v>
      </c>
      <c r="C118" s="150"/>
      <c r="D118" s="158"/>
      <c r="E118" s="197"/>
      <c r="F118" s="158"/>
      <c r="G118" s="158"/>
      <c r="H118" s="158"/>
      <c r="I118" s="158"/>
      <c r="J118" s="158"/>
      <c r="K118" s="192"/>
    </row>
    <row r="119" spans="1:11" ht="12.75">
      <c r="A119" s="189" t="s">
        <v>305</v>
      </c>
      <c r="B119" s="189" t="s">
        <v>306</v>
      </c>
      <c r="C119" s="150"/>
      <c r="D119" s="158"/>
      <c r="E119" s="197"/>
      <c r="F119" s="158"/>
      <c r="G119" s="158"/>
      <c r="H119" s="158"/>
      <c r="I119" s="158"/>
      <c r="J119" s="158"/>
      <c r="K119" s="192"/>
    </row>
    <row r="120" spans="1:11" ht="12.75">
      <c r="A120" s="189" t="s">
        <v>307</v>
      </c>
      <c r="B120" s="189" t="s">
        <v>308</v>
      </c>
      <c r="C120" s="150"/>
      <c r="D120" s="158"/>
      <c r="E120" s="197"/>
      <c r="F120" s="158"/>
      <c r="G120" s="158"/>
      <c r="H120" s="158"/>
      <c r="I120" s="158"/>
      <c r="J120" s="158"/>
      <c r="K120" s="192"/>
    </row>
    <row r="121" spans="1:11" ht="12.75">
      <c r="A121" s="189" t="s">
        <v>309</v>
      </c>
      <c r="B121" s="189" t="s">
        <v>310</v>
      </c>
      <c r="C121" s="150"/>
      <c r="D121" s="158"/>
      <c r="E121" s="197"/>
      <c r="F121" s="158"/>
      <c r="G121" s="158"/>
      <c r="H121" s="158"/>
      <c r="I121" s="158"/>
      <c r="J121" s="158"/>
      <c r="K121" s="192"/>
    </row>
    <row r="122" spans="1:11" ht="12.75">
      <c r="A122" s="189" t="s">
        <v>311</v>
      </c>
      <c r="B122" s="189" t="s">
        <v>312</v>
      </c>
      <c r="C122" s="150"/>
      <c r="D122" s="158"/>
      <c r="E122" s="197"/>
      <c r="F122" s="158"/>
      <c r="G122" s="158"/>
      <c r="H122" s="158"/>
      <c r="I122" s="158"/>
      <c r="J122" s="158"/>
      <c r="K122" s="192"/>
    </row>
    <row r="123" spans="1:11" ht="12.75">
      <c r="A123" s="189" t="s">
        <v>313</v>
      </c>
      <c r="B123" s="189" t="s">
        <v>314</v>
      </c>
      <c r="C123" s="150"/>
      <c r="D123" s="158"/>
      <c r="E123" s="197"/>
      <c r="F123" s="158"/>
      <c r="G123" s="158"/>
      <c r="H123" s="158"/>
      <c r="I123" s="158"/>
      <c r="J123" s="158"/>
      <c r="K123" s="192"/>
    </row>
    <row r="124" spans="1:11" ht="12.75">
      <c r="A124" s="189" t="s">
        <v>315</v>
      </c>
      <c r="B124" s="189" t="s">
        <v>316</v>
      </c>
      <c r="C124" s="150"/>
      <c r="D124" s="158"/>
      <c r="E124" s="197"/>
      <c r="F124" s="158"/>
      <c r="G124" s="158"/>
      <c r="H124" s="158"/>
      <c r="I124" s="158"/>
      <c r="J124" s="158"/>
      <c r="K124" s="192"/>
    </row>
    <row r="125" spans="1:11" ht="12.75">
      <c r="A125" s="189" t="s">
        <v>317</v>
      </c>
      <c r="B125" s="189" t="s">
        <v>318</v>
      </c>
      <c r="C125" s="150"/>
      <c r="D125" s="158"/>
      <c r="E125" s="197"/>
      <c r="F125" s="158"/>
      <c r="G125" s="158"/>
      <c r="H125" s="158"/>
      <c r="I125" s="158"/>
      <c r="J125" s="158"/>
      <c r="K125" s="192"/>
    </row>
    <row r="126" spans="1:11" ht="12.75">
      <c r="A126" s="189" t="s">
        <v>319</v>
      </c>
      <c r="B126" s="189" t="s">
        <v>320</v>
      </c>
      <c r="C126" s="150"/>
      <c r="D126" s="158"/>
      <c r="E126" s="197"/>
      <c r="F126" s="158"/>
      <c r="G126" s="158"/>
      <c r="H126" s="158"/>
      <c r="I126" s="158"/>
      <c r="J126" s="158"/>
      <c r="K126" s="192"/>
    </row>
    <row r="127" spans="1:11" ht="12.75">
      <c r="A127" s="189" t="s">
        <v>321</v>
      </c>
      <c r="B127" s="189" t="s">
        <v>322</v>
      </c>
      <c r="C127" s="150"/>
      <c r="D127" s="158"/>
      <c r="E127" s="197"/>
      <c r="F127" s="158"/>
      <c r="G127" s="158"/>
      <c r="H127" s="158"/>
      <c r="I127" s="158"/>
      <c r="J127" s="158"/>
      <c r="K127" s="192"/>
    </row>
    <row r="128" spans="1:11" ht="12.75">
      <c r="A128" s="189" t="s">
        <v>323</v>
      </c>
      <c r="B128" s="189" t="s">
        <v>324</v>
      </c>
      <c r="C128" s="150"/>
      <c r="D128" s="158"/>
      <c r="E128" s="197"/>
      <c r="F128" s="158"/>
      <c r="G128" s="158"/>
      <c r="H128" s="158"/>
      <c r="I128" s="158"/>
      <c r="J128" s="158"/>
      <c r="K128" s="192"/>
    </row>
    <row r="129" spans="1:11" ht="12.75">
      <c r="A129" s="189" t="s">
        <v>325</v>
      </c>
      <c r="B129" s="189" t="s">
        <v>326</v>
      </c>
      <c r="C129" s="150"/>
      <c r="D129" s="158"/>
      <c r="E129" s="197"/>
      <c r="F129" s="158"/>
      <c r="G129" s="158"/>
      <c r="H129" s="158"/>
      <c r="I129" s="158"/>
      <c r="J129" s="158"/>
      <c r="K129" s="192"/>
    </row>
    <row r="130" spans="1:11" ht="12.75">
      <c r="A130" s="189" t="s">
        <v>327</v>
      </c>
      <c r="B130" s="189" t="s">
        <v>328</v>
      </c>
      <c r="C130" s="150"/>
      <c r="D130" s="158"/>
      <c r="E130" s="197"/>
      <c r="F130" s="158"/>
      <c r="G130" s="158"/>
      <c r="H130" s="158"/>
      <c r="I130" s="158"/>
      <c r="J130" s="158"/>
      <c r="K130" s="192"/>
    </row>
    <row r="131" spans="1:11" ht="12.75">
      <c r="A131" s="189" t="s">
        <v>329</v>
      </c>
      <c r="B131" s="189" t="s">
        <v>330</v>
      </c>
      <c r="C131" s="150"/>
      <c r="D131" s="158"/>
      <c r="E131" s="197"/>
      <c r="F131" s="158"/>
      <c r="G131" s="158"/>
      <c r="H131" s="158"/>
      <c r="I131" s="158"/>
      <c r="J131" s="158"/>
      <c r="K131" s="192"/>
    </row>
    <row r="132" spans="1:11" ht="12.75">
      <c r="A132" s="189" t="s">
        <v>331</v>
      </c>
      <c r="B132" s="189" t="s">
        <v>332</v>
      </c>
      <c r="C132" s="150"/>
      <c r="D132" s="158"/>
      <c r="E132" s="197"/>
      <c r="F132" s="158"/>
      <c r="G132" s="158"/>
      <c r="H132" s="158"/>
      <c r="I132" s="158"/>
      <c r="J132" s="158"/>
      <c r="K132" s="192"/>
    </row>
    <row r="133" spans="1:11" ht="12.75">
      <c r="A133" s="189" t="s">
        <v>333</v>
      </c>
      <c r="B133" s="189" t="s">
        <v>334</v>
      </c>
      <c r="C133" s="150"/>
      <c r="D133" s="158"/>
      <c r="E133" s="197"/>
      <c r="F133" s="158"/>
      <c r="G133" s="158"/>
      <c r="H133" s="158"/>
      <c r="I133" s="158"/>
      <c r="J133" s="158"/>
      <c r="K133" s="192"/>
    </row>
    <row r="134" spans="1:11" ht="12.75">
      <c r="A134" s="189" t="s">
        <v>335</v>
      </c>
      <c r="B134" s="189" t="s">
        <v>336</v>
      </c>
      <c r="C134" s="150"/>
      <c r="D134" s="158"/>
      <c r="E134" s="197"/>
      <c r="F134" s="158"/>
      <c r="G134" s="158"/>
      <c r="H134" s="158"/>
      <c r="I134" s="158"/>
      <c r="J134" s="158"/>
      <c r="K134" s="192"/>
    </row>
    <row r="135" spans="1:11" ht="12.75">
      <c r="A135" s="189" t="s">
        <v>337</v>
      </c>
      <c r="B135" s="189" t="s">
        <v>338</v>
      </c>
      <c r="C135" s="150"/>
      <c r="D135" s="158"/>
      <c r="E135" s="197"/>
      <c r="F135" s="158"/>
      <c r="G135" s="158"/>
      <c r="H135" s="158"/>
      <c r="I135" s="158"/>
      <c r="J135" s="158"/>
      <c r="K135" s="192"/>
    </row>
    <row r="136" spans="1:11" ht="12.75">
      <c r="A136" s="189" t="s">
        <v>339</v>
      </c>
      <c r="B136" s="189" t="s">
        <v>340</v>
      </c>
      <c r="C136" s="150"/>
      <c r="D136" s="158"/>
      <c r="E136" s="197"/>
      <c r="F136" s="158"/>
      <c r="G136" s="158"/>
      <c r="H136" s="158"/>
      <c r="I136" s="158"/>
      <c r="J136" s="158"/>
      <c r="K136" s="192"/>
    </row>
    <row r="137" spans="1:11" ht="12.75">
      <c r="A137" s="189" t="s">
        <v>341</v>
      </c>
      <c r="B137" s="189" t="s">
        <v>342</v>
      </c>
      <c r="C137" s="150"/>
      <c r="D137" s="158"/>
      <c r="E137" s="197"/>
      <c r="F137" s="158"/>
      <c r="G137" s="158"/>
      <c r="H137" s="158"/>
      <c r="I137" s="158"/>
      <c r="J137" s="158"/>
      <c r="K137" s="192"/>
    </row>
    <row r="138" spans="1:11" ht="12.75">
      <c r="A138" s="189" t="s">
        <v>343</v>
      </c>
      <c r="B138" s="189" t="s">
        <v>344</v>
      </c>
      <c r="C138" s="150"/>
      <c r="D138" s="158"/>
      <c r="E138" s="197"/>
      <c r="F138" s="158"/>
      <c r="G138" s="158"/>
      <c r="H138" s="158"/>
      <c r="I138" s="158"/>
      <c r="J138" s="158"/>
      <c r="K138" s="192"/>
    </row>
    <row r="139" spans="1:11" ht="12.75">
      <c r="A139" s="189" t="s">
        <v>345</v>
      </c>
      <c r="B139" s="189" t="s">
        <v>346</v>
      </c>
      <c r="C139" s="150"/>
      <c r="D139" s="158"/>
      <c r="E139" s="197"/>
      <c r="F139" s="158"/>
      <c r="G139" s="158"/>
      <c r="H139" s="158"/>
      <c r="I139" s="158"/>
      <c r="J139" s="158"/>
      <c r="K139" s="192"/>
    </row>
    <row r="140" spans="1:11" ht="12.75">
      <c r="A140" s="189" t="s">
        <v>347</v>
      </c>
      <c r="B140" s="189" t="s">
        <v>348</v>
      </c>
      <c r="C140" s="150"/>
      <c r="D140" s="158"/>
      <c r="E140" s="197"/>
      <c r="F140" s="158"/>
      <c r="G140" s="158"/>
      <c r="H140" s="158"/>
      <c r="I140" s="158"/>
      <c r="J140" s="158"/>
      <c r="K140" s="192"/>
    </row>
    <row r="141" spans="1:11" ht="12.75">
      <c r="A141" s="189" t="s">
        <v>349</v>
      </c>
      <c r="B141" s="189" t="s">
        <v>350</v>
      </c>
      <c r="C141" s="150"/>
      <c r="D141" s="158"/>
      <c r="E141" s="197"/>
      <c r="F141" s="158"/>
      <c r="G141" s="158"/>
      <c r="H141" s="158"/>
      <c r="I141" s="158"/>
      <c r="J141" s="158"/>
      <c r="K141" s="192"/>
    </row>
    <row r="142" spans="1:11" ht="12.75">
      <c r="A142" s="189" t="s">
        <v>351</v>
      </c>
      <c r="B142" s="189" t="s">
        <v>352</v>
      </c>
      <c r="C142" s="150"/>
      <c r="D142" s="158"/>
      <c r="E142" s="197"/>
      <c r="F142" s="158"/>
      <c r="G142" s="158"/>
      <c r="H142" s="158"/>
      <c r="I142" s="158"/>
      <c r="J142" s="158"/>
      <c r="K142" s="192"/>
    </row>
    <row r="143" spans="1:11" ht="12.75">
      <c r="A143" s="189" t="s">
        <v>353</v>
      </c>
      <c r="B143" s="189" t="s">
        <v>354</v>
      </c>
      <c r="C143" s="150"/>
      <c r="D143" s="158"/>
      <c r="E143" s="197"/>
      <c r="F143" s="158"/>
      <c r="G143" s="158"/>
      <c r="H143" s="158"/>
      <c r="I143" s="158"/>
      <c r="J143" s="158"/>
      <c r="K143" s="192"/>
    </row>
    <row r="144" spans="1:11" ht="12.75">
      <c r="A144" s="189" t="s">
        <v>355</v>
      </c>
      <c r="B144" s="189" t="s">
        <v>356</v>
      </c>
      <c r="C144" s="150"/>
      <c r="D144" s="158"/>
      <c r="E144" s="197"/>
      <c r="F144" s="158"/>
      <c r="G144" s="158"/>
      <c r="H144" s="158"/>
      <c r="I144" s="158"/>
      <c r="J144" s="158"/>
      <c r="K144" s="192"/>
    </row>
    <row r="145" spans="1:11" ht="12.75">
      <c r="A145" s="189" t="s">
        <v>357</v>
      </c>
      <c r="B145" s="189" t="s">
        <v>358</v>
      </c>
      <c r="C145" s="150"/>
      <c r="D145" s="158"/>
      <c r="E145" s="197"/>
      <c r="F145" s="158"/>
      <c r="G145" s="158"/>
      <c r="H145" s="158"/>
      <c r="I145" s="158"/>
      <c r="J145" s="158"/>
      <c r="K145" s="192"/>
    </row>
    <row r="146" spans="1:11" ht="12.75">
      <c r="A146" s="189" t="s">
        <v>359</v>
      </c>
      <c r="B146" s="189" t="s">
        <v>360</v>
      </c>
      <c r="C146" s="150"/>
      <c r="D146" s="158"/>
      <c r="E146" s="197"/>
      <c r="F146" s="158"/>
      <c r="G146" s="158"/>
      <c r="H146" s="158"/>
      <c r="I146" s="158"/>
      <c r="J146" s="158"/>
      <c r="K146" s="192"/>
    </row>
    <row r="147" spans="1:11" ht="12.75">
      <c r="A147" s="189" t="s">
        <v>361</v>
      </c>
      <c r="B147" s="189" t="s">
        <v>362</v>
      </c>
      <c r="C147" s="150"/>
      <c r="D147" s="158"/>
      <c r="E147" s="197"/>
      <c r="F147" s="158"/>
      <c r="G147" s="158"/>
      <c r="H147" s="158"/>
      <c r="I147" s="158"/>
      <c r="J147" s="158"/>
      <c r="K147" s="192"/>
    </row>
    <row r="148" spans="1:11" ht="12.75">
      <c r="A148" s="189" t="s">
        <v>363</v>
      </c>
      <c r="B148" s="189" t="s">
        <v>364</v>
      </c>
      <c r="C148" s="150"/>
      <c r="D148" s="158"/>
      <c r="E148" s="197"/>
      <c r="F148" s="158"/>
      <c r="G148" s="158"/>
      <c r="H148" s="158"/>
      <c r="I148" s="158"/>
      <c r="J148" s="158"/>
      <c r="K148" s="192"/>
    </row>
    <row r="149" spans="1:11" ht="12.75">
      <c r="A149" s="189" t="s">
        <v>365</v>
      </c>
      <c r="B149" s="189" t="s">
        <v>366</v>
      </c>
      <c r="C149" s="150"/>
      <c r="D149" s="158"/>
      <c r="E149" s="197"/>
      <c r="F149" s="158"/>
      <c r="G149" s="158"/>
      <c r="H149" s="158"/>
      <c r="I149" s="158"/>
      <c r="J149" s="158"/>
      <c r="K149" s="192"/>
    </row>
    <row r="150" spans="1:11" ht="12.75">
      <c r="A150" s="189" t="s">
        <v>367</v>
      </c>
      <c r="B150" s="189" t="s">
        <v>368</v>
      </c>
      <c r="C150" s="150"/>
      <c r="D150" s="158"/>
      <c r="E150" s="197"/>
      <c r="F150" s="158"/>
      <c r="G150" s="158"/>
      <c r="H150" s="158"/>
      <c r="I150" s="158"/>
      <c r="J150" s="158"/>
      <c r="K150" s="192"/>
    </row>
    <row r="151" spans="1:11" ht="12.75">
      <c r="A151" s="189" t="s">
        <v>369</v>
      </c>
      <c r="B151" s="189" t="s">
        <v>370</v>
      </c>
      <c r="C151" s="150"/>
      <c r="D151" s="158"/>
      <c r="E151" s="197"/>
      <c r="F151" s="158"/>
      <c r="G151" s="158"/>
      <c r="H151" s="158"/>
      <c r="I151" s="158"/>
      <c r="J151" s="158"/>
      <c r="K151" s="192"/>
    </row>
    <row r="152" spans="1:11" ht="12.75">
      <c r="A152" s="189" t="s">
        <v>371</v>
      </c>
      <c r="B152" s="189" t="s">
        <v>372</v>
      </c>
      <c r="C152" s="150"/>
      <c r="D152" s="158"/>
      <c r="E152" s="197"/>
      <c r="F152" s="158"/>
      <c r="G152" s="158"/>
      <c r="H152" s="158"/>
      <c r="I152" s="158"/>
      <c r="J152" s="158"/>
      <c r="K152" s="192"/>
    </row>
    <row r="153" spans="1:11" ht="12.75">
      <c r="A153" s="189" t="s">
        <v>373</v>
      </c>
      <c r="B153" s="189" t="s">
        <v>374</v>
      </c>
      <c r="C153" s="150"/>
      <c r="D153" s="158"/>
      <c r="E153" s="197"/>
      <c r="F153" s="158"/>
      <c r="G153" s="158"/>
      <c r="H153" s="158"/>
      <c r="I153" s="158"/>
      <c r="J153" s="158"/>
      <c r="K153" s="192"/>
    </row>
    <row r="154" spans="1:11" ht="12.75">
      <c r="A154" s="189" t="s">
        <v>375</v>
      </c>
      <c r="B154" s="189" t="s">
        <v>376</v>
      </c>
      <c r="C154" s="150"/>
      <c r="D154" s="158"/>
      <c r="E154" s="197"/>
      <c r="F154" s="158"/>
      <c r="G154" s="158"/>
      <c r="H154" s="158"/>
      <c r="I154" s="158"/>
      <c r="J154" s="158"/>
      <c r="K154" s="192"/>
    </row>
    <row r="155" spans="1:11" ht="12.75">
      <c r="A155" s="189" t="s">
        <v>377</v>
      </c>
      <c r="B155" s="189" t="s">
        <v>378</v>
      </c>
      <c r="C155" s="150"/>
      <c r="D155" s="158"/>
      <c r="E155" s="197"/>
      <c r="F155" s="158"/>
      <c r="G155" s="158"/>
      <c r="H155" s="158"/>
      <c r="I155" s="158"/>
      <c r="J155" s="158"/>
      <c r="K155" s="192"/>
    </row>
    <row r="156" spans="1:11" ht="12.75">
      <c r="A156" s="189" t="s">
        <v>379</v>
      </c>
      <c r="B156" s="189" t="s">
        <v>380</v>
      </c>
      <c r="C156" s="150"/>
      <c r="D156" s="158"/>
      <c r="E156" s="197"/>
      <c r="F156" s="158"/>
      <c r="G156" s="158"/>
      <c r="H156" s="158"/>
      <c r="I156" s="158"/>
      <c r="J156" s="158"/>
      <c r="K156" s="192"/>
    </row>
    <row r="157" spans="1:11" ht="12.75">
      <c r="A157" s="189" t="s">
        <v>381</v>
      </c>
      <c r="B157" s="189" t="s">
        <v>382</v>
      </c>
      <c r="C157" s="150"/>
      <c r="D157" s="158"/>
      <c r="E157" s="197"/>
      <c r="F157" s="158"/>
      <c r="G157" s="158"/>
      <c r="H157" s="158"/>
      <c r="I157" s="158"/>
      <c r="J157" s="158"/>
      <c r="K157" s="192"/>
    </row>
    <row r="158" spans="1:11" ht="12.75">
      <c r="A158" s="189" t="s">
        <v>383</v>
      </c>
      <c r="B158" s="189" t="s">
        <v>384</v>
      </c>
      <c r="C158" s="150"/>
      <c r="D158" s="158"/>
      <c r="E158" s="197"/>
      <c r="F158" s="158"/>
      <c r="G158" s="158"/>
      <c r="H158" s="158"/>
      <c r="I158" s="158"/>
      <c r="J158" s="158"/>
      <c r="K158" s="192"/>
    </row>
    <row r="159" spans="1:11" ht="12.75">
      <c r="A159" s="189" t="s">
        <v>385</v>
      </c>
      <c r="B159" s="189" t="s">
        <v>386</v>
      </c>
      <c r="C159" s="150"/>
      <c r="D159" s="158"/>
      <c r="E159" s="197"/>
      <c r="F159" s="158"/>
      <c r="G159" s="158"/>
      <c r="H159" s="158"/>
      <c r="I159" s="158"/>
      <c r="J159" s="158"/>
      <c r="K159" s="192"/>
    </row>
    <row r="160" spans="1:11" ht="12.75">
      <c r="A160" s="189" t="s">
        <v>387</v>
      </c>
      <c r="B160" s="189" t="s">
        <v>388</v>
      </c>
      <c r="C160" s="150"/>
      <c r="D160" s="158"/>
      <c r="E160" s="197"/>
      <c r="F160" s="158"/>
      <c r="G160" s="158"/>
      <c r="H160" s="158"/>
      <c r="I160" s="158"/>
      <c r="J160" s="158"/>
      <c r="K160" s="192"/>
    </row>
    <row r="161" spans="1:11" ht="12.75">
      <c r="A161" s="189" t="s">
        <v>389</v>
      </c>
      <c r="B161" s="189" t="s">
        <v>390</v>
      </c>
      <c r="C161" s="150"/>
      <c r="D161" s="158"/>
      <c r="E161" s="197"/>
      <c r="F161" s="158"/>
      <c r="G161" s="158"/>
      <c r="H161" s="158"/>
      <c r="I161" s="158"/>
      <c r="J161" s="158"/>
      <c r="K161" s="192"/>
    </row>
    <row r="162" spans="1:11" ht="12.75">
      <c r="A162" s="189" t="s">
        <v>391</v>
      </c>
      <c r="B162" s="189" t="s">
        <v>4</v>
      </c>
      <c r="C162" s="150"/>
      <c r="D162" s="158"/>
      <c r="E162" s="197"/>
      <c r="F162" s="158"/>
      <c r="G162" s="158"/>
      <c r="H162" s="158"/>
      <c r="I162" s="158"/>
      <c r="J162" s="158"/>
      <c r="K162" s="192"/>
    </row>
    <row r="163" spans="1:11" ht="12.75">
      <c r="A163" s="189" t="s">
        <v>392</v>
      </c>
      <c r="B163" s="189" t="s">
        <v>393</v>
      </c>
      <c r="C163" s="150"/>
      <c r="D163" s="158"/>
      <c r="E163" s="197"/>
      <c r="F163" s="158"/>
      <c r="G163" s="158"/>
      <c r="H163" s="158"/>
      <c r="I163" s="158"/>
      <c r="J163" s="158"/>
      <c r="K163" s="192"/>
    </row>
    <row r="164" spans="1:11" ht="12.75">
      <c r="A164" s="189" t="s">
        <v>394</v>
      </c>
      <c r="B164" s="189" t="s">
        <v>395</v>
      </c>
      <c r="C164" s="150"/>
      <c r="D164" s="158"/>
      <c r="E164" s="197"/>
      <c r="F164" s="158"/>
      <c r="G164" s="158"/>
      <c r="H164" s="158"/>
      <c r="I164" s="158"/>
      <c r="J164" s="158"/>
      <c r="K164" s="192"/>
    </row>
    <row r="165" spans="1:11" ht="12.75">
      <c r="A165" s="189" t="s">
        <v>396</v>
      </c>
      <c r="B165" s="189" t="s">
        <v>397</v>
      </c>
      <c r="C165" s="150"/>
      <c r="D165" s="158"/>
      <c r="E165" s="197"/>
      <c r="F165" s="158"/>
      <c r="G165" s="158"/>
      <c r="H165" s="158"/>
      <c r="I165" s="158"/>
      <c r="J165" s="158"/>
      <c r="K165" s="192"/>
    </row>
    <row r="166" spans="1:11" ht="12.75">
      <c r="A166" s="189" t="s">
        <v>398</v>
      </c>
      <c r="B166" s="189" t="s">
        <v>399</v>
      </c>
      <c r="C166" s="150"/>
      <c r="D166" s="158"/>
      <c r="E166" s="197"/>
      <c r="F166" s="158"/>
      <c r="G166" s="158"/>
      <c r="H166" s="158"/>
      <c r="I166" s="158"/>
      <c r="J166" s="158"/>
      <c r="K166" s="192"/>
    </row>
    <row r="167" spans="1:11" ht="12.75">
      <c r="A167" s="189" t="s">
        <v>400</v>
      </c>
      <c r="B167" s="189" t="s">
        <v>401</v>
      </c>
      <c r="C167" s="150"/>
      <c r="D167" s="158"/>
      <c r="E167" s="197"/>
      <c r="F167" s="158"/>
      <c r="G167" s="158"/>
      <c r="H167" s="158"/>
      <c r="I167" s="158"/>
      <c r="J167" s="158"/>
      <c r="K167" s="196"/>
    </row>
    <row r="168" spans="1:11" ht="12.75">
      <c r="A168" s="189" t="s">
        <v>402</v>
      </c>
      <c r="B168" s="189" t="s">
        <v>403</v>
      </c>
      <c r="C168" s="150"/>
      <c r="D168" s="158"/>
      <c r="E168" s="197"/>
      <c r="F168" s="158"/>
      <c r="G168" s="158"/>
      <c r="H168" s="158"/>
      <c r="I168" s="158"/>
      <c r="J168" s="158"/>
      <c r="K168" s="196"/>
    </row>
    <row r="169" spans="1:11" ht="12.75">
      <c r="A169" s="189" t="s">
        <v>404</v>
      </c>
      <c r="B169" s="189" t="s">
        <v>405</v>
      </c>
      <c r="C169" s="150"/>
      <c r="D169" s="158"/>
      <c r="E169" s="197"/>
      <c r="F169" s="158"/>
      <c r="G169" s="158"/>
      <c r="H169" s="158"/>
      <c r="I169" s="158"/>
      <c r="J169" s="158"/>
      <c r="K169" s="196"/>
    </row>
    <row r="170" spans="1:11" ht="12.75">
      <c r="A170" s="189" t="s">
        <v>406</v>
      </c>
      <c r="B170" s="189" t="s">
        <v>407</v>
      </c>
      <c r="C170" s="150"/>
      <c r="D170" s="158"/>
      <c r="E170" s="197"/>
      <c r="F170" s="158"/>
      <c r="G170" s="158"/>
      <c r="H170" s="158"/>
      <c r="I170" s="158"/>
      <c r="J170" s="158"/>
      <c r="K170" s="192"/>
    </row>
    <row r="171" spans="1:11" ht="12.75">
      <c r="A171" s="189" t="s">
        <v>408</v>
      </c>
      <c r="B171" s="189" t="s">
        <v>409</v>
      </c>
      <c r="C171" s="150"/>
      <c r="D171" s="158"/>
      <c r="E171" s="197"/>
      <c r="F171" s="158"/>
      <c r="G171" s="158"/>
      <c r="H171" s="158"/>
      <c r="I171" s="158"/>
      <c r="J171" s="158"/>
      <c r="K171" s="192"/>
    </row>
    <row r="172" spans="1:11" ht="12.75">
      <c r="A172" s="189" t="s">
        <v>410</v>
      </c>
      <c r="B172" s="189" t="s">
        <v>411</v>
      </c>
      <c r="C172" s="150"/>
      <c r="D172" s="158"/>
      <c r="E172" s="197"/>
      <c r="F172" s="158"/>
      <c r="G172" s="158"/>
      <c r="H172" s="158"/>
      <c r="I172" s="158"/>
      <c r="J172" s="158"/>
      <c r="K172" s="192"/>
    </row>
    <row r="173" spans="1:11" ht="12.75">
      <c r="A173" s="189" t="s">
        <v>412</v>
      </c>
      <c r="B173" s="189" t="s">
        <v>413</v>
      </c>
      <c r="C173" s="150"/>
      <c r="D173" s="158"/>
      <c r="E173" s="197"/>
      <c r="F173" s="158"/>
      <c r="G173" s="158"/>
      <c r="H173" s="158"/>
      <c r="I173" s="158"/>
      <c r="J173" s="158"/>
      <c r="K173" s="192"/>
    </row>
    <row r="174" spans="1:11" ht="12.75">
      <c r="A174" s="189" t="s">
        <v>414</v>
      </c>
      <c r="B174" s="189" t="s">
        <v>415</v>
      </c>
      <c r="C174" s="150"/>
      <c r="D174" s="158"/>
      <c r="E174" s="197"/>
      <c r="F174" s="158"/>
      <c r="G174" s="158"/>
      <c r="H174" s="158"/>
      <c r="I174" s="158"/>
      <c r="J174" s="158"/>
      <c r="K174" s="196"/>
    </row>
    <row r="175" spans="1:11" ht="12.75">
      <c r="A175" s="189" t="s">
        <v>416</v>
      </c>
      <c r="B175" s="189" t="s">
        <v>417</v>
      </c>
      <c r="C175" s="150"/>
      <c r="D175" s="158"/>
      <c r="E175" s="197"/>
      <c r="F175" s="158"/>
      <c r="G175" s="158"/>
      <c r="H175" s="158"/>
      <c r="I175" s="158"/>
      <c r="J175" s="158"/>
      <c r="K175" s="192"/>
    </row>
    <row r="176" spans="1:11" ht="12.75">
      <c r="A176" s="189" t="s">
        <v>418</v>
      </c>
      <c r="B176" s="189" t="s">
        <v>419</v>
      </c>
      <c r="C176" s="150"/>
      <c r="D176" s="158"/>
      <c r="E176" s="197"/>
      <c r="F176" s="158"/>
      <c r="G176" s="158"/>
      <c r="H176" s="158"/>
      <c r="I176" s="158"/>
      <c r="J176" s="158"/>
      <c r="K176" s="192"/>
    </row>
    <row r="177" spans="1:11" ht="12.75">
      <c r="A177" s="198" t="s">
        <v>64</v>
      </c>
      <c r="B177" s="198"/>
      <c r="C177" s="191"/>
      <c r="D177" s="191"/>
      <c r="E177" s="195"/>
      <c r="F177" s="191"/>
      <c r="G177" s="191"/>
      <c r="H177" s="191" t="e">
        <v>#REF!</v>
      </c>
      <c r="I177" s="191" t="e">
        <v>#REF!</v>
      </c>
      <c r="J177" s="191"/>
      <c r="K177" s="190"/>
    </row>
    <row r="183" spans="4:6" ht="12.75">
      <c r="D183" s="59"/>
      <c r="E183" s="59"/>
      <c r="F183" s="59"/>
    </row>
    <row r="185" spans="4:6" ht="12.75">
      <c r="D185" s="59"/>
      <c r="E185" s="59"/>
      <c r="F185" s="59"/>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B220"/>
  <sheetViews>
    <sheetView zoomScalePageLayoutView="0" workbookViewId="0" topLeftCell="C29">
      <selection activeCell="F7" sqref="F7:H69"/>
    </sheetView>
  </sheetViews>
  <sheetFormatPr defaultColWidth="9.140625" defaultRowHeight="12" outlineLevelRow="1" outlineLevelCol="1"/>
  <cols>
    <col min="1" max="2" width="12.57421875" style="107" hidden="1" customWidth="1" outlineLevel="1"/>
    <col min="3" max="3" width="54.00390625" style="107" customWidth="1" collapsed="1"/>
    <col min="4" max="4" width="11.28125" style="107" hidden="1" customWidth="1" outlineLevel="1"/>
    <col min="5" max="5" width="10.57421875" style="111" customWidth="1" collapsed="1"/>
    <col min="6" max="6" width="19.7109375" style="111" customWidth="1"/>
    <col min="7" max="7" width="13.8515625" style="111" customWidth="1" outlineLevel="1"/>
    <col min="8" max="8" width="22.28125" style="111" customWidth="1"/>
    <col min="9" max="80" width="9.140625" style="65" customWidth="1"/>
    <col min="81" max="16384" width="9.140625" style="61" customWidth="1"/>
  </cols>
  <sheetData>
    <row r="1" spans="1:8" ht="15">
      <c r="A1" s="61"/>
      <c r="B1" s="62"/>
      <c r="C1" s="63" t="s">
        <v>421</v>
      </c>
      <c r="D1" s="64"/>
      <c r="E1" s="64"/>
      <c r="F1" s="64"/>
      <c r="G1" s="64"/>
      <c r="H1" s="64"/>
    </row>
    <row r="2" spans="1:8" ht="15">
      <c r="A2" s="61"/>
      <c r="B2" s="66"/>
      <c r="C2" s="67" t="s">
        <v>422</v>
      </c>
      <c r="D2" s="68"/>
      <c r="E2" s="68"/>
      <c r="F2" s="68"/>
      <c r="G2" s="68"/>
      <c r="H2" s="68"/>
    </row>
    <row r="3" spans="1:8" ht="15.75" thickBot="1">
      <c r="A3" s="61"/>
      <c r="B3" s="66"/>
      <c r="C3" s="67" t="s">
        <v>423</v>
      </c>
      <c r="D3" s="68"/>
      <c r="E3" s="68"/>
      <c r="F3" s="68"/>
      <c r="G3" s="68"/>
      <c r="H3" s="68"/>
    </row>
    <row r="4" spans="1:8" ht="13.5" customHeight="1" hidden="1">
      <c r="A4" s="69"/>
      <c r="B4" s="70"/>
      <c r="C4" s="71"/>
      <c r="D4" s="72"/>
      <c r="E4" s="73"/>
      <c r="F4" s="74"/>
      <c r="G4" s="74"/>
      <c r="H4" s="74"/>
    </row>
    <row r="5" spans="1:8" ht="32.25" customHeight="1">
      <c r="A5" s="75" t="s">
        <v>29</v>
      </c>
      <c r="B5" s="76"/>
      <c r="C5" s="77"/>
      <c r="D5" s="77"/>
      <c r="E5" s="78" t="s">
        <v>424</v>
      </c>
      <c r="F5" s="79" t="s">
        <v>425</v>
      </c>
      <c r="G5" s="79" t="s">
        <v>426</v>
      </c>
      <c r="H5" s="80" t="s">
        <v>427</v>
      </c>
    </row>
    <row r="6" spans="1:8" ht="12.75">
      <c r="A6" s="81"/>
      <c r="B6" s="82"/>
      <c r="C6" s="83"/>
      <c r="D6" s="83"/>
      <c r="E6" s="83"/>
      <c r="F6" s="83"/>
      <c r="G6" s="83"/>
      <c r="H6" s="84"/>
    </row>
    <row r="7" spans="1:13" ht="16.5" customHeight="1">
      <c r="A7" s="85" t="s">
        <v>428</v>
      </c>
      <c r="B7" s="86" t="s">
        <v>201</v>
      </c>
      <c r="C7" s="83" t="s">
        <v>429</v>
      </c>
      <c r="D7" s="83"/>
      <c r="E7" s="83" t="s">
        <v>430</v>
      </c>
      <c r="F7" s="87"/>
      <c r="G7" s="87"/>
      <c r="H7" s="84"/>
      <c r="M7" s="88"/>
    </row>
    <row r="8" spans="1:13" ht="12.75">
      <c r="A8" s="85" t="s">
        <v>431</v>
      </c>
      <c r="B8" s="86" t="s">
        <v>203</v>
      </c>
      <c r="C8" s="83" t="s">
        <v>432</v>
      </c>
      <c r="D8" s="83"/>
      <c r="E8" s="83" t="s">
        <v>430</v>
      </c>
      <c r="F8" s="87"/>
      <c r="G8" s="87"/>
      <c r="H8" s="84"/>
      <c r="M8" s="88"/>
    </row>
    <row r="9" spans="1:13" ht="12.75">
      <c r="A9" s="85" t="s">
        <v>433</v>
      </c>
      <c r="B9" s="86" t="s">
        <v>205</v>
      </c>
      <c r="C9" s="83" t="s">
        <v>434</v>
      </c>
      <c r="D9" s="83"/>
      <c r="E9" s="83" t="s">
        <v>435</v>
      </c>
      <c r="F9" s="87"/>
      <c r="G9" s="87"/>
      <c r="H9" s="84"/>
      <c r="M9" s="88"/>
    </row>
    <row r="10" spans="1:13" ht="16.5" customHeight="1">
      <c r="A10" s="85" t="s">
        <v>436</v>
      </c>
      <c r="B10" s="86" t="s">
        <v>215</v>
      </c>
      <c r="C10" s="83" t="s">
        <v>437</v>
      </c>
      <c r="D10" s="83"/>
      <c r="E10" s="83" t="s">
        <v>430</v>
      </c>
      <c r="F10" s="87"/>
      <c r="G10" s="87"/>
      <c r="H10" s="84"/>
      <c r="M10" s="88"/>
    </row>
    <row r="11" spans="1:13" ht="41.25" customHeight="1">
      <c r="A11" s="85" t="s">
        <v>438</v>
      </c>
      <c r="B11" s="86" t="s">
        <v>217</v>
      </c>
      <c r="C11" s="83" t="s">
        <v>439</v>
      </c>
      <c r="D11" s="83"/>
      <c r="E11" s="83" t="s">
        <v>430</v>
      </c>
      <c r="F11" s="87"/>
      <c r="G11" s="87"/>
      <c r="H11" s="84"/>
      <c r="M11" s="88"/>
    </row>
    <row r="12" spans="1:13" ht="26.25" customHeight="1">
      <c r="A12" s="85" t="s">
        <v>440</v>
      </c>
      <c r="B12" s="86" t="s">
        <v>219</v>
      </c>
      <c r="C12" s="83" t="s">
        <v>441</v>
      </c>
      <c r="D12" s="83"/>
      <c r="E12" s="83" t="s">
        <v>430</v>
      </c>
      <c r="F12" s="87"/>
      <c r="G12" s="87"/>
      <c r="H12" s="84"/>
      <c r="M12" s="88"/>
    </row>
    <row r="13" spans="1:13" ht="12.75">
      <c r="A13" s="85" t="s">
        <v>442</v>
      </c>
      <c r="B13" s="86" t="s">
        <v>229</v>
      </c>
      <c r="C13" s="83" t="s">
        <v>443</v>
      </c>
      <c r="D13" s="83"/>
      <c r="E13" s="83" t="s">
        <v>430</v>
      </c>
      <c r="F13" s="87"/>
      <c r="G13" s="87"/>
      <c r="H13" s="84"/>
      <c r="M13" s="88"/>
    </row>
    <row r="14" spans="1:13" ht="25.5">
      <c r="A14" s="85" t="s">
        <v>444</v>
      </c>
      <c r="B14" s="86" t="s">
        <v>221</v>
      </c>
      <c r="C14" s="83" t="s">
        <v>445</v>
      </c>
      <c r="D14" s="83"/>
      <c r="E14" s="83" t="s">
        <v>430</v>
      </c>
      <c r="F14" s="87"/>
      <c r="G14" s="87"/>
      <c r="H14" s="84"/>
      <c r="M14" s="88"/>
    </row>
    <row r="15" spans="1:13" ht="25.5">
      <c r="A15" s="85" t="s">
        <v>446</v>
      </c>
      <c r="B15" s="86" t="s">
        <v>223</v>
      </c>
      <c r="C15" s="83" t="s">
        <v>447</v>
      </c>
      <c r="D15" s="83"/>
      <c r="E15" s="83" t="s">
        <v>430</v>
      </c>
      <c r="F15" s="87"/>
      <c r="G15" s="87"/>
      <c r="H15" s="84"/>
      <c r="M15" s="88"/>
    </row>
    <row r="16" spans="1:13" ht="38.25">
      <c r="A16" s="85" t="s">
        <v>448</v>
      </c>
      <c r="B16" s="86" t="s">
        <v>233</v>
      </c>
      <c r="C16" s="83" t="s">
        <v>449</v>
      </c>
      <c r="D16" s="83"/>
      <c r="E16" s="83" t="s">
        <v>430</v>
      </c>
      <c r="F16" s="87"/>
      <c r="G16" s="87"/>
      <c r="H16" s="84"/>
      <c r="M16" s="88"/>
    </row>
    <row r="17" spans="1:13" ht="38.25">
      <c r="A17" s="85" t="s">
        <v>450</v>
      </c>
      <c r="B17" s="86" t="s">
        <v>235</v>
      </c>
      <c r="C17" s="83" t="s">
        <v>451</v>
      </c>
      <c r="D17" s="83"/>
      <c r="E17" s="83" t="s">
        <v>430</v>
      </c>
      <c r="F17" s="87"/>
      <c r="G17" s="87"/>
      <c r="H17" s="84"/>
      <c r="M17" s="88"/>
    </row>
    <row r="18" spans="1:13" ht="38.25">
      <c r="A18" s="85" t="s">
        <v>452</v>
      </c>
      <c r="B18" s="86" t="s">
        <v>237</v>
      </c>
      <c r="C18" s="83" t="s">
        <v>453</v>
      </c>
      <c r="D18" s="83"/>
      <c r="E18" s="83" t="s">
        <v>430</v>
      </c>
      <c r="F18" s="87"/>
      <c r="G18" s="87"/>
      <c r="H18" s="84"/>
      <c r="M18" s="88"/>
    </row>
    <row r="19" spans="1:13" ht="12.75">
      <c r="A19" s="85" t="s">
        <v>454</v>
      </c>
      <c r="B19" s="86" t="s">
        <v>239</v>
      </c>
      <c r="C19" s="83" t="s">
        <v>455</v>
      </c>
      <c r="D19" s="83"/>
      <c r="E19" s="83" t="s">
        <v>430</v>
      </c>
      <c r="F19" s="87"/>
      <c r="G19" s="87"/>
      <c r="H19" s="84"/>
      <c r="M19" s="88"/>
    </row>
    <row r="20" spans="1:13" ht="28.5" customHeight="1">
      <c r="A20" s="85" t="s">
        <v>456</v>
      </c>
      <c r="B20" s="86" t="s">
        <v>231</v>
      </c>
      <c r="C20" s="83" t="s">
        <v>457</v>
      </c>
      <c r="D20" s="83"/>
      <c r="E20" s="83" t="s">
        <v>430</v>
      </c>
      <c r="F20" s="87"/>
      <c r="G20" s="87"/>
      <c r="H20" s="84"/>
      <c r="M20" s="88"/>
    </row>
    <row r="21" spans="1:13" ht="12.75">
      <c r="A21" s="85" t="s">
        <v>458</v>
      </c>
      <c r="B21" s="86" t="s">
        <v>213</v>
      </c>
      <c r="C21" s="83" t="s">
        <v>459</v>
      </c>
      <c r="D21" s="83"/>
      <c r="E21" s="83" t="s">
        <v>430</v>
      </c>
      <c r="F21" s="87"/>
      <c r="G21" s="87"/>
      <c r="H21" s="84"/>
      <c r="M21" s="88"/>
    </row>
    <row r="22" spans="1:13" ht="31.5" customHeight="1">
      <c r="A22" s="85" t="s">
        <v>460</v>
      </c>
      <c r="B22" s="86" t="s">
        <v>369</v>
      </c>
      <c r="C22" s="83" t="s">
        <v>461</v>
      </c>
      <c r="D22" s="83">
        <v>1</v>
      </c>
      <c r="E22" s="83" t="s">
        <v>462</v>
      </c>
      <c r="F22" s="87"/>
      <c r="G22" s="87"/>
      <c r="H22" s="84"/>
      <c r="M22" s="88"/>
    </row>
    <row r="23" spans="1:13" ht="31.5" customHeight="1">
      <c r="A23" s="85" t="s">
        <v>463</v>
      </c>
      <c r="B23" s="86" t="s">
        <v>371</v>
      </c>
      <c r="C23" s="83" t="s">
        <v>464</v>
      </c>
      <c r="D23" s="83">
        <v>1</v>
      </c>
      <c r="E23" s="83" t="s">
        <v>462</v>
      </c>
      <c r="F23" s="87"/>
      <c r="G23" s="87"/>
      <c r="H23" s="84"/>
      <c r="M23" s="88"/>
    </row>
    <row r="24" spans="1:13" s="89" customFormat="1" ht="38.25">
      <c r="A24" s="85" t="s">
        <v>465</v>
      </c>
      <c r="B24" s="86" t="s">
        <v>373</v>
      </c>
      <c r="C24" s="83" t="s">
        <v>466</v>
      </c>
      <c r="D24" s="83"/>
      <c r="E24" s="83" t="s">
        <v>467</v>
      </c>
      <c r="F24" s="87"/>
      <c r="G24" s="87"/>
      <c r="H24" s="84"/>
      <c r="L24" s="65"/>
      <c r="M24" s="88"/>
    </row>
    <row r="25" spans="1:13" ht="25.5">
      <c r="A25" s="85" t="s">
        <v>468</v>
      </c>
      <c r="B25" s="86" t="s">
        <v>377</v>
      </c>
      <c r="C25" s="83" t="s">
        <v>469</v>
      </c>
      <c r="D25" s="83"/>
      <c r="E25" s="83" t="s">
        <v>462</v>
      </c>
      <c r="F25" s="87"/>
      <c r="G25" s="87"/>
      <c r="H25" s="84"/>
      <c r="M25" s="88"/>
    </row>
    <row r="26" spans="1:13" ht="38.25">
      <c r="A26" s="85" t="s">
        <v>470</v>
      </c>
      <c r="B26" s="86" t="s">
        <v>379</v>
      </c>
      <c r="C26" s="83" t="s">
        <v>471</v>
      </c>
      <c r="D26" s="83"/>
      <c r="E26" s="83" t="s">
        <v>467</v>
      </c>
      <c r="F26" s="87"/>
      <c r="G26" s="87"/>
      <c r="H26" s="84"/>
      <c r="M26" s="88"/>
    </row>
    <row r="27" spans="1:13" ht="26.25" customHeight="1">
      <c r="A27" s="85" t="s">
        <v>472</v>
      </c>
      <c r="B27" s="86" t="s">
        <v>381</v>
      </c>
      <c r="C27" s="83" t="s">
        <v>473</v>
      </c>
      <c r="D27" s="83">
        <v>1</v>
      </c>
      <c r="E27" s="83" t="s">
        <v>462</v>
      </c>
      <c r="F27" s="87"/>
      <c r="G27" s="87"/>
      <c r="H27" s="84"/>
      <c r="M27" s="88"/>
    </row>
    <row r="28" spans="1:13" ht="26.25" customHeight="1">
      <c r="A28" s="85" t="s">
        <v>474</v>
      </c>
      <c r="B28" s="86" t="s">
        <v>383</v>
      </c>
      <c r="C28" s="83" t="s">
        <v>475</v>
      </c>
      <c r="D28" s="83">
        <v>1</v>
      </c>
      <c r="E28" s="83" t="s">
        <v>462</v>
      </c>
      <c r="F28" s="87"/>
      <c r="G28" s="87"/>
      <c r="H28" s="84"/>
      <c r="M28" s="88"/>
    </row>
    <row r="29" spans="1:80" s="90" customFormat="1" ht="26.25" customHeight="1">
      <c r="A29" s="85" t="s">
        <v>476</v>
      </c>
      <c r="B29" s="86" t="s">
        <v>385</v>
      </c>
      <c r="C29" s="83" t="s">
        <v>477</v>
      </c>
      <c r="D29" s="83">
        <v>2</v>
      </c>
      <c r="E29" s="83" t="s">
        <v>467</v>
      </c>
      <c r="F29" s="87"/>
      <c r="G29" s="87"/>
      <c r="H29" s="84"/>
      <c r="I29" s="65"/>
      <c r="J29" s="65"/>
      <c r="K29" s="65"/>
      <c r="L29" s="65"/>
      <c r="M29" s="88"/>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row>
    <row r="30" spans="1:13" ht="12.75">
      <c r="A30" s="91"/>
      <c r="B30" s="92"/>
      <c r="C30" s="83"/>
      <c r="D30" s="83"/>
      <c r="E30" s="83"/>
      <c r="F30" s="87"/>
      <c r="G30" s="87"/>
      <c r="H30" s="84"/>
      <c r="M30" s="88"/>
    </row>
    <row r="31" spans="1:13" ht="12.75">
      <c r="A31" s="85"/>
      <c r="B31" s="86"/>
      <c r="C31" s="83" t="s">
        <v>478</v>
      </c>
      <c r="D31" s="83"/>
      <c r="E31" s="83"/>
      <c r="F31" s="87"/>
      <c r="G31" s="87"/>
      <c r="H31" s="84"/>
      <c r="M31" s="88"/>
    </row>
    <row r="32" spans="1:13" ht="12.75">
      <c r="A32" s="93"/>
      <c r="B32" s="86"/>
      <c r="C32" s="83" t="s">
        <v>479</v>
      </c>
      <c r="D32" s="83"/>
      <c r="E32" s="83"/>
      <c r="F32" s="87"/>
      <c r="G32" s="87"/>
      <c r="H32" s="84"/>
      <c r="M32" s="88"/>
    </row>
    <row r="33" spans="1:13" ht="12.75" customHeight="1" hidden="1" outlineLevel="1">
      <c r="A33" s="86" t="s">
        <v>480</v>
      </c>
      <c r="B33" s="86" t="s">
        <v>297</v>
      </c>
      <c r="C33" s="83" t="str">
        <f>VLOOKUP(A33,'[1]LRIC Cost'!$A$21:$B$52,2,FALSE)</f>
        <v>Wholesale LL CORE &lt;64 Kbps 0-5 KM</v>
      </c>
      <c r="D33" s="83"/>
      <c r="E33" s="83"/>
      <c r="F33" s="87"/>
      <c r="G33" s="87"/>
      <c r="H33" s="84"/>
      <c r="M33" s="88"/>
    </row>
    <row r="34" spans="1:13" ht="12.75" customHeight="1" hidden="1" outlineLevel="1">
      <c r="A34" s="86" t="s">
        <v>481</v>
      </c>
      <c r="B34" s="86" t="s">
        <v>299</v>
      </c>
      <c r="C34" s="83" t="str">
        <f>VLOOKUP(A34,'[1]LRIC Cost'!$A$21:$B$52,2,FALSE)</f>
        <v>Wholesale LL CORE &lt;64 Kbps 5-20 KM</v>
      </c>
      <c r="D34" s="83"/>
      <c r="E34" s="83"/>
      <c r="F34" s="87"/>
      <c r="G34" s="87"/>
      <c r="H34" s="84"/>
      <c r="M34" s="88"/>
    </row>
    <row r="35" spans="1:13" ht="12.75" customHeight="1" hidden="1" outlineLevel="1">
      <c r="A35" s="86" t="s">
        <v>482</v>
      </c>
      <c r="B35" s="86" t="s">
        <v>301</v>
      </c>
      <c r="C35" s="83" t="str">
        <f>VLOOKUP(A35,'[1]LRIC Cost'!$A$21:$B$52,2,FALSE)</f>
        <v>Wholesale LL CORE &lt;64 Kbps 20-80 KM</v>
      </c>
      <c r="D35" s="83"/>
      <c r="E35" s="83"/>
      <c r="F35" s="87"/>
      <c r="G35" s="87"/>
      <c r="H35" s="84"/>
      <c r="M35" s="88"/>
    </row>
    <row r="36" spans="1:13" ht="12.75" customHeight="1" hidden="1" outlineLevel="1">
      <c r="A36" s="86" t="s">
        <v>483</v>
      </c>
      <c r="B36" s="86" t="s">
        <v>303</v>
      </c>
      <c r="C36" s="83" t="str">
        <f>VLOOKUP(A36,'[1]LRIC Cost'!$A$21:$B$52,2,FALSE)</f>
        <v>Wholesale LL CORE &lt;64 Kbps &gt;80 KM</v>
      </c>
      <c r="D36" s="83"/>
      <c r="E36" s="83"/>
      <c r="F36" s="87"/>
      <c r="G36" s="87"/>
      <c r="H36" s="84"/>
      <c r="M36" s="88"/>
    </row>
    <row r="37" spans="1:13" ht="12.75" customHeight="1" hidden="1" outlineLevel="1">
      <c r="A37" s="86" t="s">
        <v>484</v>
      </c>
      <c r="B37" s="86" t="s">
        <v>309</v>
      </c>
      <c r="C37" s="83" t="str">
        <f>VLOOKUP(A37,'[1]LRIC Cost'!$A$21:$B$52,2,FALSE)</f>
        <v>Wholesale LL CORE 64-128 Kbps 0-5 KM</v>
      </c>
      <c r="D37" s="83"/>
      <c r="E37" s="83"/>
      <c r="F37" s="87"/>
      <c r="G37" s="87"/>
      <c r="H37" s="84"/>
      <c r="M37" s="88"/>
    </row>
    <row r="38" spans="1:13" ht="12.75" customHeight="1" hidden="1" outlineLevel="1">
      <c r="A38" s="86" t="s">
        <v>485</v>
      </c>
      <c r="B38" s="86" t="s">
        <v>311</v>
      </c>
      <c r="C38" s="83" t="str">
        <f>VLOOKUP(A38,'[1]LRIC Cost'!$A$21:$B$52,2,FALSE)</f>
        <v>Wholesale LL CORE 64-128 Kbps 5-20 KM</v>
      </c>
      <c r="D38" s="83"/>
      <c r="E38" s="83"/>
      <c r="F38" s="87"/>
      <c r="G38" s="87"/>
      <c r="H38" s="84"/>
      <c r="M38" s="88"/>
    </row>
    <row r="39" spans="1:13" ht="12.75" customHeight="1" hidden="1" outlineLevel="1">
      <c r="A39" s="86" t="s">
        <v>486</v>
      </c>
      <c r="B39" s="86" t="s">
        <v>313</v>
      </c>
      <c r="C39" s="83" t="str">
        <f>VLOOKUP(A39,'[1]LRIC Cost'!$A$21:$B$52,2,FALSE)</f>
        <v>Wholesale LL CORE 64-128Kbps 20-80 KM</v>
      </c>
      <c r="D39" s="83"/>
      <c r="E39" s="83"/>
      <c r="F39" s="87"/>
      <c r="G39" s="87"/>
      <c r="H39" s="84"/>
      <c r="M39" s="88"/>
    </row>
    <row r="40" spans="1:13" ht="12.75" customHeight="1" hidden="1" outlineLevel="1">
      <c r="A40" s="86" t="s">
        <v>487</v>
      </c>
      <c r="B40" s="86" t="s">
        <v>315</v>
      </c>
      <c r="C40" s="83" t="str">
        <f>VLOOKUP(A40,'[1]LRIC Cost'!$A$21:$B$52,2,FALSE)</f>
        <v>Wholesale LL CORE 64-128 Kbps&gt;80 KM</v>
      </c>
      <c r="D40" s="83"/>
      <c r="E40" s="83"/>
      <c r="F40" s="87"/>
      <c r="G40" s="87"/>
      <c r="H40" s="84"/>
      <c r="M40" s="88"/>
    </row>
    <row r="41" spans="1:13" ht="12.75" customHeight="1" hidden="1" outlineLevel="1">
      <c r="A41" s="86" t="s">
        <v>488</v>
      </c>
      <c r="B41" s="86"/>
      <c r="C41" s="83" t="str">
        <f>VLOOKUP(A41,'[1]LRIC Cost'!$A$21:$B$52,2,FALSE)</f>
        <v>Wholesale LL CORE 256-960 Kbps 0-5 KM</v>
      </c>
      <c r="D41" s="83"/>
      <c r="E41" s="83"/>
      <c r="F41" s="87"/>
      <c r="G41" s="87"/>
      <c r="H41" s="84"/>
      <c r="M41" s="88"/>
    </row>
    <row r="42" spans="1:13" ht="12.75" customHeight="1" hidden="1" outlineLevel="1">
      <c r="A42" s="86" t="s">
        <v>489</v>
      </c>
      <c r="B42" s="86"/>
      <c r="C42" s="83" t="str">
        <f>VLOOKUP(A42,'[1]LRIC Cost'!$A$21:$B$52,2,FALSE)</f>
        <v>Wholesale LL CORE 256-960 Kbps 5-20 KM</v>
      </c>
      <c r="D42" s="83"/>
      <c r="E42" s="83"/>
      <c r="F42" s="87"/>
      <c r="G42" s="87"/>
      <c r="H42" s="84"/>
      <c r="M42" s="88"/>
    </row>
    <row r="43" spans="1:13" ht="12.75" customHeight="1" hidden="1" outlineLevel="1">
      <c r="A43" s="86" t="s">
        <v>490</v>
      </c>
      <c r="B43" s="86"/>
      <c r="C43" s="83" t="str">
        <f>VLOOKUP(A43,'[1]LRIC Cost'!$A$21:$B$52,2,FALSE)</f>
        <v>Wholesale LL CORE 256-960 Kbps 20-80 KM</v>
      </c>
      <c r="D43" s="83"/>
      <c r="E43" s="83"/>
      <c r="F43" s="87"/>
      <c r="G43" s="87"/>
      <c r="H43" s="84"/>
      <c r="M43" s="88"/>
    </row>
    <row r="44" spans="1:13" ht="12.75" customHeight="1" hidden="1" outlineLevel="1">
      <c r="A44" s="86" t="s">
        <v>491</v>
      </c>
      <c r="B44" s="86"/>
      <c r="C44" s="83" t="str">
        <f>VLOOKUP(A44,'[1]LRIC Cost'!$A$21:$B$52,2,FALSE)</f>
        <v>WholesaleLL CORE 256-960 Kbps&gt;80 KM</v>
      </c>
      <c r="D44" s="83"/>
      <c r="E44" s="83"/>
      <c r="F44" s="87"/>
      <c r="G44" s="87"/>
      <c r="H44" s="84"/>
      <c r="M44" s="88"/>
    </row>
    <row r="45" spans="1:13" ht="12.75" customHeight="1" hidden="1" outlineLevel="1">
      <c r="A45" s="86" t="s">
        <v>492</v>
      </c>
      <c r="B45" s="86"/>
      <c r="C45" s="83" t="str">
        <f>VLOOKUP(A45,'[1]LRIC Cost'!$A$21:$B$52,2,FALSE)</f>
        <v>Wholesale LL CORE 1-2 Mbps 0-5 KM</v>
      </c>
      <c r="D45" s="83"/>
      <c r="E45" s="83"/>
      <c r="F45" s="87"/>
      <c r="G45" s="87"/>
      <c r="H45" s="84"/>
      <c r="M45" s="88"/>
    </row>
    <row r="46" spans="1:13" ht="12.75" customHeight="1" hidden="1" outlineLevel="1">
      <c r="A46" s="86" t="s">
        <v>493</v>
      </c>
      <c r="B46" s="86"/>
      <c r="C46" s="83" t="str">
        <f>VLOOKUP(A46,'[1]LRIC Cost'!$A$21:$B$52,2,FALSE)</f>
        <v>Wholesale LL CORE 1-2 Mbps 5-20 KM</v>
      </c>
      <c r="D46" s="83"/>
      <c r="E46" s="83"/>
      <c r="F46" s="87"/>
      <c r="G46" s="87"/>
      <c r="H46" s="84"/>
      <c r="M46" s="88"/>
    </row>
    <row r="47" spans="1:13" ht="12.75" customHeight="1" hidden="1" outlineLevel="1">
      <c r="A47" s="86" t="s">
        <v>494</v>
      </c>
      <c r="B47" s="86"/>
      <c r="C47" s="83" t="str">
        <f>VLOOKUP(A47,'[1]LRIC Cost'!$A$21:$B$52,2,FALSE)</f>
        <v>Wholesale LL CORE 1-2 Mbps 20-80 KM</v>
      </c>
      <c r="D47" s="83"/>
      <c r="E47" s="83"/>
      <c r="F47" s="87"/>
      <c r="G47" s="87"/>
      <c r="H47" s="84"/>
      <c r="M47" s="88"/>
    </row>
    <row r="48" spans="1:13" ht="12.75" customHeight="1" hidden="1" outlineLevel="1">
      <c r="A48" s="86" t="s">
        <v>495</v>
      </c>
      <c r="B48" s="86"/>
      <c r="C48" s="83" t="str">
        <f>VLOOKUP(A48,'[1]LRIC Cost'!$A$21:$B$52,2,FALSE)</f>
        <v>Wholesale LL CORE 1-2 Mbps &gt;80 KM</v>
      </c>
      <c r="D48" s="83"/>
      <c r="E48" s="83"/>
      <c r="F48" s="87"/>
      <c r="G48" s="87"/>
      <c r="H48" s="84"/>
      <c r="M48" s="88"/>
    </row>
    <row r="49" spans="1:13" ht="12.75" customHeight="1" hidden="1" outlineLevel="1">
      <c r="A49" s="86" t="s">
        <v>496</v>
      </c>
      <c r="B49" s="86"/>
      <c r="C49" s="83" t="str">
        <f>VLOOKUP(A49,'[1]LRIC Cost'!$A$21:$B$52,2,FALSE)</f>
        <v>Wholesale LL CORE 34-45 Mbps 0-5 KM</v>
      </c>
      <c r="D49" s="83"/>
      <c r="E49" s="83"/>
      <c r="F49" s="87"/>
      <c r="G49" s="87"/>
      <c r="H49" s="84"/>
      <c r="M49" s="88"/>
    </row>
    <row r="50" spans="1:13" ht="12.75" customHeight="1" hidden="1" outlineLevel="1">
      <c r="A50" s="86" t="s">
        <v>497</v>
      </c>
      <c r="B50" s="86"/>
      <c r="C50" s="83" t="str">
        <f>VLOOKUP(A50,'[1]LRIC Cost'!$A$21:$B$52,2,FALSE)</f>
        <v>Wholesale LL CORE 34-45 Mbps 5-20 KM</v>
      </c>
      <c r="D50" s="83"/>
      <c r="E50" s="83"/>
      <c r="F50" s="87"/>
      <c r="G50" s="87"/>
      <c r="H50" s="84"/>
      <c r="M50" s="88"/>
    </row>
    <row r="51" spans="1:13" ht="12.75" customHeight="1" hidden="1" outlineLevel="1">
      <c r="A51" s="86" t="s">
        <v>498</v>
      </c>
      <c r="B51" s="86"/>
      <c r="C51" s="83" t="str">
        <f>VLOOKUP(A51,'[1]LRIC Cost'!$A$21:$B$52,2,FALSE)</f>
        <v>Wholesale LL CORE 34-45 Mbps 20-80 KM</v>
      </c>
      <c r="D51" s="83"/>
      <c r="E51" s="83"/>
      <c r="F51" s="87"/>
      <c r="G51" s="87"/>
      <c r="H51" s="84"/>
      <c r="M51" s="88"/>
    </row>
    <row r="52" spans="1:13" ht="12.75" customHeight="1" hidden="1" outlineLevel="1">
      <c r="A52" s="86" t="s">
        <v>499</v>
      </c>
      <c r="B52" s="86"/>
      <c r="C52" s="83" t="str">
        <f>VLOOKUP(A52,'[1]LRIC Cost'!$A$21:$B$52,2,FALSE)</f>
        <v>Wholesale LL CORE 34-45 Mbps &gt;80 KM</v>
      </c>
      <c r="D52" s="83"/>
      <c r="E52" s="83"/>
      <c r="F52" s="87"/>
      <c r="G52" s="87"/>
      <c r="H52" s="84"/>
      <c r="M52" s="88"/>
    </row>
    <row r="53" spans="1:13" ht="12.75" customHeight="1" hidden="1" outlineLevel="1">
      <c r="A53" s="86" t="s">
        <v>500</v>
      </c>
      <c r="B53" s="86"/>
      <c r="C53" s="83" t="str">
        <f>VLOOKUP(A53,'[1]LRIC Cost'!$A$21:$B$52,2,FALSE)</f>
        <v>Wholesale LL CORE 155 Mbps  5-20 KM</v>
      </c>
      <c r="D53" s="83"/>
      <c r="E53" s="83"/>
      <c r="F53" s="87"/>
      <c r="G53" s="87"/>
      <c r="H53" s="84"/>
      <c r="M53" s="88"/>
    </row>
    <row r="54" spans="1:13" ht="12.75" customHeight="1" hidden="1" outlineLevel="1">
      <c r="A54" s="94" t="s">
        <v>501</v>
      </c>
      <c r="B54" s="86"/>
      <c r="C54" s="83" t="s">
        <v>502</v>
      </c>
      <c r="D54" s="83"/>
      <c r="E54" s="83"/>
      <c r="F54" s="87"/>
      <c r="G54" s="87"/>
      <c r="H54" s="84"/>
      <c r="M54" s="88"/>
    </row>
    <row r="55" spans="1:13" ht="12.75" customHeight="1" hidden="1" outlineLevel="1">
      <c r="A55" s="86" t="s">
        <v>503</v>
      </c>
      <c r="B55" s="86"/>
      <c r="C55" s="83" t="str">
        <f>VLOOKUP(A55,'[1]LRIC Cost'!$A$21:$B$52,2,FALSE)</f>
        <v>Wholesale LL CORE 155 Mbps  &gt;80 KM</v>
      </c>
      <c r="D55" s="83"/>
      <c r="E55" s="83"/>
      <c r="F55" s="87"/>
      <c r="G55" s="87"/>
      <c r="H55" s="84"/>
      <c r="M55" s="88"/>
    </row>
    <row r="56" spans="1:13" ht="12.75" collapsed="1">
      <c r="A56" s="86"/>
      <c r="B56" s="86"/>
      <c r="C56" s="83" t="s">
        <v>504</v>
      </c>
      <c r="D56" s="83"/>
      <c r="E56" s="83"/>
      <c r="F56" s="87"/>
      <c r="G56" s="87"/>
      <c r="H56" s="84"/>
      <c r="M56" s="88"/>
    </row>
    <row r="57" spans="1:13" ht="12.75" customHeight="1" hidden="1" outlineLevel="1">
      <c r="A57" s="86" t="s">
        <v>505</v>
      </c>
      <c r="B57" s="86"/>
      <c r="C57" s="83" t="s">
        <v>506</v>
      </c>
      <c r="D57" s="83"/>
      <c r="E57" s="83"/>
      <c r="F57" s="87"/>
      <c r="G57" s="87"/>
      <c r="H57" s="84"/>
      <c r="M57" s="88"/>
    </row>
    <row r="58" spans="1:13" ht="12.75" customHeight="1" hidden="1" outlineLevel="1">
      <c r="A58" s="86" t="s">
        <v>507</v>
      </c>
      <c r="B58" s="86"/>
      <c r="C58" s="83" t="s">
        <v>508</v>
      </c>
      <c r="D58" s="83"/>
      <c r="E58" s="83"/>
      <c r="F58" s="87"/>
      <c r="G58" s="87"/>
      <c r="H58" s="84"/>
      <c r="M58" s="88"/>
    </row>
    <row r="59" spans="1:13" ht="12.75" customHeight="1" hidden="1" outlineLevel="1">
      <c r="A59" s="86" t="s">
        <v>509</v>
      </c>
      <c r="B59" s="86"/>
      <c r="C59" s="83" t="s">
        <v>510</v>
      </c>
      <c r="D59" s="83"/>
      <c r="E59" s="83"/>
      <c r="F59" s="87"/>
      <c r="G59" s="87"/>
      <c r="H59" s="84"/>
      <c r="M59" s="88"/>
    </row>
    <row r="60" spans="1:13" ht="12.75" customHeight="1" hidden="1" outlineLevel="1">
      <c r="A60" s="86" t="s">
        <v>511</v>
      </c>
      <c r="B60" s="86"/>
      <c r="C60" s="83" t="s">
        <v>512</v>
      </c>
      <c r="D60" s="83"/>
      <c r="E60" s="83"/>
      <c r="F60" s="87"/>
      <c r="G60" s="87"/>
      <c r="H60" s="84"/>
      <c r="M60" s="88"/>
    </row>
    <row r="61" spans="1:13" ht="12.75" customHeight="1" hidden="1" outlineLevel="1">
      <c r="A61" s="86" t="s">
        <v>513</v>
      </c>
      <c r="B61" s="86" t="s">
        <v>341</v>
      </c>
      <c r="C61" s="83" t="s">
        <v>514</v>
      </c>
      <c r="D61" s="83"/>
      <c r="E61" s="83"/>
      <c r="F61" s="87"/>
      <c r="G61" s="87"/>
      <c r="H61" s="84"/>
      <c r="M61" s="88"/>
    </row>
    <row r="62" spans="1:13" ht="12.75" customHeight="1" hidden="1" outlineLevel="1">
      <c r="A62" s="86" t="s">
        <v>515</v>
      </c>
      <c r="B62" s="86" t="s">
        <v>345</v>
      </c>
      <c r="C62" s="83" t="s">
        <v>516</v>
      </c>
      <c r="D62" s="83"/>
      <c r="E62" s="83"/>
      <c r="F62" s="87"/>
      <c r="G62" s="87"/>
      <c r="H62" s="84"/>
      <c r="M62" s="88"/>
    </row>
    <row r="63" spans="1:13" ht="12.75" customHeight="1" hidden="1" outlineLevel="1">
      <c r="A63" s="86" t="s">
        <v>517</v>
      </c>
      <c r="B63" s="86"/>
      <c r="C63" s="83" t="s">
        <v>518</v>
      </c>
      <c r="D63" s="83"/>
      <c r="E63" s="83"/>
      <c r="F63" s="87"/>
      <c r="G63" s="87"/>
      <c r="H63" s="84"/>
      <c r="M63" s="88"/>
    </row>
    <row r="64" spans="1:13" ht="12.75" customHeight="1" hidden="1" outlineLevel="1">
      <c r="A64" s="86" t="s">
        <v>519</v>
      </c>
      <c r="B64" s="86"/>
      <c r="C64" s="83" t="s">
        <v>520</v>
      </c>
      <c r="D64" s="83"/>
      <c r="E64" s="83"/>
      <c r="F64" s="87"/>
      <c r="G64" s="87"/>
      <c r="H64" s="84"/>
      <c r="M64" s="88"/>
    </row>
    <row r="65" spans="1:13" ht="12.75" customHeight="1" hidden="1" outlineLevel="1">
      <c r="A65" s="86" t="s">
        <v>521</v>
      </c>
      <c r="B65" s="86"/>
      <c r="C65" s="83" t="s">
        <v>522</v>
      </c>
      <c r="D65" s="83"/>
      <c r="E65" s="83"/>
      <c r="F65" s="87"/>
      <c r="G65" s="87"/>
      <c r="H65" s="84"/>
      <c r="M65" s="88"/>
    </row>
    <row r="66" spans="1:13" ht="17.25" customHeight="1" collapsed="1">
      <c r="A66" s="95"/>
      <c r="B66" s="86"/>
      <c r="C66" s="83" t="s">
        <v>523</v>
      </c>
      <c r="D66" s="83"/>
      <c r="E66" s="83"/>
      <c r="F66" s="87"/>
      <c r="G66" s="87"/>
      <c r="H66" s="84"/>
      <c r="M66" s="88"/>
    </row>
    <row r="67" spans="1:13" ht="15" customHeight="1" hidden="1" outlineLevel="1">
      <c r="A67" s="85" t="s">
        <v>524</v>
      </c>
      <c r="B67" s="86" t="s">
        <v>355</v>
      </c>
      <c r="C67" s="83" t="s">
        <v>523</v>
      </c>
      <c r="D67" s="83"/>
      <c r="E67" s="83"/>
      <c r="F67" s="87"/>
      <c r="G67" s="87"/>
      <c r="H67" s="84"/>
      <c r="M67" s="88"/>
    </row>
    <row r="68" spans="1:13" ht="12.75" customHeight="1" collapsed="1">
      <c r="A68" s="96"/>
      <c r="B68" s="97"/>
      <c r="C68" s="83"/>
      <c r="D68" s="83"/>
      <c r="E68" s="83"/>
      <c r="F68" s="87"/>
      <c r="G68" s="87"/>
      <c r="H68" s="84"/>
      <c r="M68" s="88"/>
    </row>
    <row r="69" spans="1:13" ht="12.75">
      <c r="A69" s="85"/>
      <c r="B69" s="86"/>
      <c r="C69" s="83" t="s">
        <v>525</v>
      </c>
      <c r="D69" s="83"/>
      <c r="E69" s="83"/>
      <c r="F69" s="87"/>
      <c r="G69" s="87"/>
      <c r="H69" s="84"/>
      <c r="M69" s="88"/>
    </row>
    <row r="70" spans="1:13" ht="12.75" customHeight="1" hidden="1" outlineLevel="1">
      <c r="A70" s="85" t="s">
        <v>526</v>
      </c>
      <c r="B70" s="85" t="s">
        <v>404</v>
      </c>
      <c r="C70" s="83" t="s">
        <v>527</v>
      </c>
      <c r="D70" s="83"/>
      <c r="E70" s="83"/>
      <c r="F70" s="87">
        <f>VLOOKUP(A70,'[2]LRIC -R99'!$A:$G,7,0)</f>
        <v>3036808.4427150004</v>
      </c>
      <c r="G70" s="87" t="e">
        <f>+#REF!</f>
        <v>#REF!</v>
      </c>
      <c r="H70" s="84" t="e">
        <f>F70/G70</f>
        <v>#REF!</v>
      </c>
      <c r="M70" s="88"/>
    </row>
    <row r="71" spans="1:13" ht="12.75" customHeight="1" hidden="1" outlineLevel="1">
      <c r="A71" s="85" t="s">
        <v>528</v>
      </c>
      <c r="B71" s="85" t="s">
        <v>400</v>
      </c>
      <c r="C71" s="83" t="s">
        <v>529</v>
      </c>
      <c r="D71" s="83"/>
      <c r="E71" s="83"/>
      <c r="F71" s="87">
        <f>VLOOKUP(A71,'[2]LRIC -R99'!$A:$G,7,0)</f>
        <v>12119871.70592614</v>
      </c>
      <c r="G71" s="87" t="e">
        <f>+#REF!</f>
        <v>#REF!</v>
      </c>
      <c r="H71" s="84" t="e">
        <f>F71/G71</f>
        <v>#REF!</v>
      </c>
      <c r="M71" s="88"/>
    </row>
    <row r="72" spans="1:13" ht="13.5" hidden="1" outlineLevel="1" thickBot="1">
      <c r="A72" s="98" t="s">
        <v>530</v>
      </c>
      <c r="B72" s="98" t="s">
        <v>402</v>
      </c>
      <c r="C72" s="83" t="s">
        <v>531</v>
      </c>
      <c r="D72" s="83"/>
      <c r="E72" s="83"/>
      <c r="F72" s="87">
        <f>VLOOKUP(A72,'[2]LRIC -R99'!$A:$G,7,0)</f>
        <v>3310784.1198541922</v>
      </c>
      <c r="G72" s="87" t="e">
        <f>+#REF!</f>
        <v>#REF!</v>
      </c>
      <c r="H72" s="84" t="e">
        <f>F72/G72</f>
        <v>#REF!</v>
      </c>
      <c r="M72" s="88"/>
    </row>
    <row r="73" spans="1:13" ht="13.5" collapsed="1" thickBot="1">
      <c r="A73" s="99"/>
      <c r="B73" s="100"/>
      <c r="C73" s="101"/>
      <c r="D73" s="101"/>
      <c r="E73" s="101"/>
      <c r="F73" s="102"/>
      <c r="G73" s="102"/>
      <c r="H73" s="103"/>
      <c r="M73" s="88"/>
    </row>
    <row r="74" spans="1:13" ht="12.75" hidden="1" outlineLevel="1">
      <c r="A74" s="104"/>
      <c r="B74" s="104"/>
      <c r="C74" s="105" t="s">
        <v>532</v>
      </c>
      <c r="D74" s="105"/>
      <c r="E74" s="105"/>
      <c r="F74" s="106"/>
      <c r="G74" s="106"/>
      <c r="H74" s="106"/>
      <c r="M74" s="88"/>
    </row>
    <row r="75" spans="3:13" ht="96" customHeight="1" hidden="1" outlineLevel="1">
      <c r="C75" s="108" t="s">
        <v>533</v>
      </c>
      <c r="D75" s="108"/>
      <c r="E75" s="108"/>
      <c r="F75" s="109"/>
      <c r="G75" s="109"/>
      <c r="H75" s="109"/>
      <c r="M75" s="88"/>
    </row>
    <row r="76" spans="3:13" ht="12.75" collapsed="1">
      <c r="C76" s="108"/>
      <c r="D76" s="108"/>
      <c r="E76" s="108"/>
      <c r="F76" s="108"/>
      <c r="G76" s="108"/>
      <c r="H76" s="108"/>
      <c r="M76" s="88"/>
    </row>
    <row r="77" spans="3:13" ht="12.75">
      <c r="C77" s="108"/>
      <c r="D77" s="108"/>
      <c r="E77" s="108"/>
      <c r="F77" s="108"/>
      <c r="G77" s="108"/>
      <c r="H77" s="108"/>
      <c r="M77" s="88"/>
    </row>
    <row r="78" spans="3:13" ht="12.75">
      <c r="C78" s="108"/>
      <c r="D78" s="108"/>
      <c r="E78" s="108"/>
      <c r="F78" s="108"/>
      <c r="G78" s="108"/>
      <c r="H78" s="108"/>
      <c r="M78" s="88"/>
    </row>
    <row r="79" spans="3:13" ht="12.75">
      <c r="C79" s="108"/>
      <c r="D79" s="108"/>
      <c r="E79" s="108"/>
      <c r="F79" s="108"/>
      <c r="G79" s="108"/>
      <c r="H79" s="108"/>
      <c r="M79" s="88"/>
    </row>
    <row r="80" spans="3:13" ht="12.75">
      <c r="C80" s="108"/>
      <c r="D80" s="108"/>
      <c r="E80" s="108"/>
      <c r="F80" s="108"/>
      <c r="G80" s="108"/>
      <c r="H80" s="108"/>
      <c r="M80" s="88"/>
    </row>
    <row r="81" spans="3:13" ht="12.75">
      <c r="C81" s="108"/>
      <c r="D81" s="108"/>
      <c r="E81" s="108"/>
      <c r="F81" s="108"/>
      <c r="G81" s="108"/>
      <c r="H81" s="108"/>
      <c r="M81" s="88"/>
    </row>
    <row r="82" spans="3:13" ht="12.75">
      <c r="C82" s="108"/>
      <c r="D82" s="108"/>
      <c r="E82" s="108"/>
      <c r="F82" s="108"/>
      <c r="G82" s="108"/>
      <c r="H82" s="108"/>
      <c r="M82" s="88"/>
    </row>
    <row r="83" spans="3:13" ht="12.75">
      <c r="C83" s="108"/>
      <c r="D83" s="108"/>
      <c r="E83" s="108"/>
      <c r="F83" s="108"/>
      <c r="G83" s="108"/>
      <c r="H83" s="108"/>
      <c r="M83" s="88"/>
    </row>
    <row r="84" spans="3:13" ht="12.75">
      <c r="C84" s="108"/>
      <c r="D84" s="108"/>
      <c r="E84" s="108"/>
      <c r="F84" s="108"/>
      <c r="G84" s="108"/>
      <c r="H84" s="108"/>
      <c r="M84" s="88"/>
    </row>
    <row r="85" spans="3:13" ht="12.75">
      <c r="C85" s="108"/>
      <c r="D85" s="108"/>
      <c r="E85" s="108"/>
      <c r="F85" s="108"/>
      <c r="G85" s="108"/>
      <c r="H85" s="108"/>
      <c r="M85" s="88"/>
    </row>
    <row r="86" spans="3:13" ht="12.75">
      <c r="C86" s="108"/>
      <c r="D86" s="108"/>
      <c r="E86" s="108"/>
      <c r="F86" s="108"/>
      <c r="G86" s="108"/>
      <c r="H86" s="108"/>
      <c r="M86" s="88"/>
    </row>
    <row r="87" spans="3:13" ht="12.75">
      <c r="C87" s="108"/>
      <c r="D87" s="108"/>
      <c r="E87" s="108"/>
      <c r="F87" s="108"/>
      <c r="G87" s="108"/>
      <c r="H87" s="108"/>
      <c r="M87" s="88"/>
    </row>
    <row r="88" spans="3:13" ht="12.75">
      <c r="C88" s="108"/>
      <c r="D88" s="108"/>
      <c r="E88" s="108"/>
      <c r="F88" s="108"/>
      <c r="G88" s="108"/>
      <c r="H88" s="108"/>
      <c r="M88" s="88"/>
    </row>
    <row r="89" spans="3:13" ht="12.75">
      <c r="C89" s="108"/>
      <c r="D89" s="108"/>
      <c r="E89" s="108"/>
      <c r="F89" s="108"/>
      <c r="G89" s="108"/>
      <c r="H89" s="108"/>
      <c r="M89" s="88"/>
    </row>
    <row r="90" spans="3:13" ht="12.75">
      <c r="C90" s="108"/>
      <c r="D90" s="108"/>
      <c r="E90" s="108"/>
      <c r="F90" s="108"/>
      <c r="G90" s="108"/>
      <c r="H90" s="108"/>
      <c r="M90" s="88"/>
    </row>
    <row r="91" spans="3:13" ht="12.75">
      <c r="C91" s="108"/>
      <c r="D91" s="108"/>
      <c r="E91" s="108"/>
      <c r="F91" s="108"/>
      <c r="G91" s="108"/>
      <c r="H91" s="108"/>
      <c r="M91" s="88"/>
    </row>
    <row r="92" spans="3:13" ht="12.75">
      <c r="C92" s="108"/>
      <c r="D92" s="108"/>
      <c r="E92" s="108"/>
      <c r="F92" s="108"/>
      <c r="G92" s="108"/>
      <c r="H92" s="108"/>
      <c r="M92" s="88"/>
    </row>
    <row r="93" spans="3:8" ht="12.75">
      <c r="C93" s="108"/>
      <c r="D93" s="108"/>
      <c r="E93" s="108"/>
      <c r="F93" s="108"/>
      <c r="G93" s="108"/>
      <c r="H93" s="108"/>
    </row>
    <row r="94" spans="3:8" ht="12.75">
      <c r="C94" s="108"/>
      <c r="D94" s="108"/>
      <c r="E94" s="108"/>
      <c r="F94" s="108"/>
      <c r="G94" s="108"/>
      <c r="H94" s="108"/>
    </row>
    <row r="95" spans="3:8" ht="12.75">
      <c r="C95" s="108"/>
      <c r="D95" s="108"/>
      <c r="E95" s="108"/>
      <c r="F95" s="108"/>
      <c r="G95" s="108"/>
      <c r="H95" s="108"/>
    </row>
    <row r="96" spans="3:8" ht="12.75">
      <c r="C96" s="108"/>
      <c r="D96" s="108"/>
      <c r="E96" s="108"/>
      <c r="F96" s="108"/>
      <c r="G96" s="108"/>
      <c r="H96" s="108"/>
    </row>
    <row r="97" spans="3:8" ht="12.75">
      <c r="C97" s="108"/>
      <c r="D97" s="108"/>
      <c r="E97" s="108"/>
      <c r="F97" s="108"/>
      <c r="G97" s="108"/>
      <c r="H97" s="108"/>
    </row>
    <row r="98" spans="3:8" ht="12.75">
      <c r="C98" s="108"/>
      <c r="D98" s="108"/>
      <c r="E98" s="108"/>
      <c r="F98" s="108"/>
      <c r="G98" s="108"/>
      <c r="H98" s="108"/>
    </row>
    <row r="99" spans="3:8" ht="12.75">
      <c r="C99" s="108"/>
      <c r="D99" s="108"/>
      <c r="E99" s="108"/>
      <c r="F99" s="108"/>
      <c r="G99" s="108"/>
      <c r="H99" s="108"/>
    </row>
    <row r="100" spans="3:8" ht="12.75">
      <c r="C100" s="108"/>
      <c r="D100" s="108"/>
      <c r="E100" s="108"/>
      <c r="F100" s="108"/>
      <c r="G100" s="108"/>
      <c r="H100" s="108"/>
    </row>
    <row r="101" spans="3:8" ht="12.75">
      <c r="C101" s="108"/>
      <c r="D101" s="108"/>
      <c r="E101" s="108"/>
      <c r="F101" s="108"/>
      <c r="G101" s="108"/>
      <c r="H101" s="108"/>
    </row>
    <row r="102" spans="3:8" ht="12.75">
      <c r="C102" s="108"/>
      <c r="D102" s="108"/>
      <c r="E102" s="108"/>
      <c r="F102" s="108"/>
      <c r="G102" s="108"/>
      <c r="H102" s="108"/>
    </row>
    <row r="103" spans="3:8" ht="12.75">
      <c r="C103" s="108"/>
      <c r="D103" s="108"/>
      <c r="E103" s="108"/>
      <c r="F103" s="108"/>
      <c r="G103" s="108"/>
      <c r="H103" s="108"/>
    </row>
    <row r="104" spans="3:8" ht="12.75">
      <c r="C104" s="108"/>
      <c r="D104" s="108"/>
      <c r="E104" s="108"/>
      <c r="F104" s="108"/>
      <c r="G104" s="108"/>
      <c r="H104" s="108"/>
    </row>
    <row r="105" spans="3:8" ht="12.75">
      <c r="C105" s="108"/>
      <c r="D105" s="108"/>
      <c r="E105" s="108"/>
      <c r="F105" s="108"/>
      <c r="G105" s="108"/>
      <c r="H105" s="108"/>
    </row>
    <row r="106" spans="3:8" ht="12.75">
      <c r="C106" s="108"/>
      <c r="D106" s="108"/>
      <c r="E106" s="108"/>
      <c r="F106" s="108"/>
      <c r="G106" s="108"/>
      <c r="H106" s="108"/>
    </row>
    <row r="107" spans="3:8" ht="12.75">
      <c r="C107" s="108"/>
      <c r="D107" s="108"/>
      <c r="E107" s="108"/>
      <c r="F107" s="108"/>
      <c r="G107" s="108"/>
      <c r="H107" s="108"/>
    </row>
    <row r="108" spans="3:8" ht="12.75">
      <c r="C108" s="108"/>
      <c r="D108" s="108"/>
      <c r="E108" s="108"/>
      <c r="F108" s="108"/>
      <c r="G108" s="108"/>
      <c r="H108" s="108"/>
    </row>
    <row r="109" spans="3:8" ht="12.75">
      <c r="C109" s="108"/>
      <c r="D109" s="108"/>
      <c r="E109" s="108"/>
      <c r="F109" s="108"/>
      <c r="G109" s="108"/>
      <c r="H109" s="108"/>
    </row>
    <row r="110" spans="3:8" ht="12.75">
      <c r="C110" s="108"/>
      <c r="D110" s="108"/>
      <c r="E110" s="108"/>
      <c r="F110" s="108"/>
      <c r="G110" s="108"/>
      <c r="H110" s="108"/>
    </row>
    <row r="111" spans="3:8" ht="12.75">
      <c r="C111" s="108"/>
      <c r="D111" s="108"/>
      <c r="E111" s="108"/>
      <c r="F111" s="108"/>
      <c r="G111" s="108"/>
      <c r="H111" s="108"/>
    </row>
    <row r="112" spans="3:8" ht="12.75">
      <c r="C112" s="108"/>
      <c r="D112" s="108"/>
      <c r="E112" s="108"/>
      <c r="F112" s="108"/>
      <c r="G112" s="108"/>
      <c r="H112" s="108"/>
    </row>
    <row r="113" spans="3:8" ht="12.75">
      <c r="C113" s="108"/>
      <c r="D113" s="108"/>
      <c r="E113" s="108"/>
      <c r="F113" s="108"/>
      <c r="G113" s="108"/>
      <c r="H113" s="108"/>
    </row>
    <row r="114" spans="3:8" ht="12.75">
      <c r="C114" s="108"/>
      <c r="D114" s="108"/>
      <c r="E114" s="108"/>
      <c r="F114" s="108"/>
      <c r="G114" s="108"/>
      <c r="H114" s="108"/>
    </row>
    <row r="115" spans="3:8" ht="12.75">
      <c r="C115" s="108"/>
      <c r="D115" s="108"/>
      <c r="E115" s="108"/>
      <c r="F115" s="108"/>
      <c r="G115" s="108"/>
      <c r="H115" s="108"/>
    </row>
    <row r="116" spans="3:8" ht="12.75">
      <c r="C116" s="108"/>
      <c r="D116" s="108"/>
      <c r="E116" s="108"/>
      <c r="F116" s="108"/>
      <c r="G116" s="108"/>
      <c r="H116" s="108"/>
    </row>
    <row r="117" spans="3:8" ht="12.75">
      <c r="C117" s="108"/>
      <c r="D117" s="108"/>
      <c r="E117" s="108"/>
      <c r="F117" s="108"/>
      <c r="G117" s="108"/>
      <c r="H117" s="108"/>
    </row>
    <row r="118" spans="3:8" ht="12.75">
      <c r="C118" s="108"/>
      <c r="D118" s="108"/>
      <c r="E118" s="108"/>
      <c r="F118" s="108"/>
      <c r="G118" s="108"/>
      <c r="H118" s="108"/>
    </row>
    <row r="119" spans="3:8" ht="12.75">
      <c r="C119" s="108"/>
      <c r="D119" s="108"/>
      <c r="E119" s="108"/>
      <c r="F119" s="108"/>
      <c r="G119" s="108"/>
      <c r="H119" s="108"/>
    </row>
    <row r="120" spans="3:8" ht="12.75">
      <c r="C120" s="108"/>
      <c r="D120" s="108"/>
      <c r="E120" s="108"/>
      <c r="F120" s="108"/>
      <c r="G120" s="108"/>
      <c r="H120" s="108"/>
    </row>
    <row r="121" spans="3:8" ht="12.75">
      <c r="C121" s="108"/>
      <c r="D121" s="108"/>
      <c r="E121" s="108"/>
      <c r="F121" s="108"/>
      <c r="G121" s="108"/>
      <c r="H121" s="108"/>
    </row>
    <row r="122" spans="3:8" ht="12.75">
      <c r="C122" s="108"/>
      <c r="D122" s="108"/>
      <c r="E122" s="108"/>
      <c r="F122" s="108"/>
      <c r="G122" s="108"/>
      <c r="H122" s="108"/>
    </row>
    <row r="123" spans="3:8" ht="12.75">
      <c r="C123" s="108"/>
      <c r="D123" s="108"/>
      <c r="E123" s="108"/>
      <c r="F123" s="108"/>
      <c r="G123" s="108"/>
      <c r="H123" s="108"/>
    </row>
    <row r="124" spans="3:8" ht="12.75">
      <c r="C124" s="108"/>
      <c r="D124" s="108"/>
      <c r="E124" s="108"/>
      <c r="F124" s="108"/>
      <c r="G124" s="108"/>
      <c r="H124" s="108"/>
    </row>
    <row r="125" spans="3:8" ht="12.75">
      <c r="C125" s="108"/>
      <c r="D125" s="108"/>
      <c r="E125" s="108"/>
      <c r="F125" s="108"/>
      <c r="G125" s="108"/>
      <c r="H125" s="108"/>
    </row>
    <row r="126" spans="3:8" ht="12.75">
      <c r="C126" s="108"/>
      <c r="D126" s="108"/>
      <c r="E126" s="108"/>
      <c r="F126" s="108"/>
      <c r="G126" s="108"/>
      <c r="H126" s="108"/>
    </row>
    <row r="127" spans="3:8" ht="12.75">
      <c r="C127" s="108"/>
      <c r="D127" s="108"/>
      <c r="E127" s="108"/>
      <c r="F127" s="108"/>
      <c r="G127" s="108"/>
      <c r="H127" s="108"/>
    </row>
    <row r="128" spans="3:8" ht="12.75">
      <c r="C128" s="108"/>
      <c r="D128" s="108"/>
      <c r="E128" s="108"/>
      <c r="F128" s="108"/>
      <c r="G128" s="108"/>
      <c r="H128" s="108"/>
    </row>
    <row r="129" spans="3:8" ht="12.75">
      <c r="C129" s="108"/>
      <c r="D129" s="108"/>
      <c r="E129" s="108"/>
      <c r="F129" s="108"/>
      <c r="G129" s="108"/>
      <c r="H129" s="108"/>
    </row>
    <row r="130" spans="3:8" ht="12.75">
      <c r="C130" s="108"/>
      <c r="D130" s="108"/>
      <c r="E130" s="108"/>
      <c r="F130" s="108"/>
      <c r="G130" s="108"/>
      <c r="H130" s="108"/>
    </row>
    <row r="131" spans="3:8" ht="12.75">
      <c r="C131" s="108"/>
      <c r="D131" s="108"/>
      <c r="E131" s="108"/>
      <c r="F131" s="108"/>
      <c r="G131" s="108"/>
      <c r="H131" s="108"/>
    </row>
    <row r="132" spans="3:8" ht="12.75">
      <c r="C132" s="108"/>
      <c r="D132" s="108"/>
      <c r="E132" s="108"/>
      <c r="F132" s="108"/>
      <c r="G132" s="108"/>
      <c r="H132" s="108"/>
    </row>
    <row r="133" spans="3:8" ht="12.75">
      <c r="C133" s="108"/>
      <c r="D133" s="108"/>
      <c r="E133" s="108"/>
      <c r="F133" s="108"/>
      <c r="G133" s="108"/>
      <c r="H133" s="108"/>
    </row>
    <row r="134" spans="3:8" ht="12.75">
      <c r="C134" s="108"/>
      <c r="D134" s="108"/>
      <c r="E134" s="108"/>
      <c r="F134" s="108"/>
      <c r="G134" s="108"/>
      <c r="H134" s="108"/>
    </row>
    <row r="135" spans="3:8" ht="12.75">
      <c r="C135" s="108"/>
      <c r="D135" s="108"/>
      <c r="E135" s="108"/>
      <c r="F135" s="108"/>
      <c r="G135" s="108"/>
      <c r="H135" s="108"/>
    </row>
    <row r="136" spans="3:8" ht="12.75">
      <c r="C136" s="108"/>
      <c r="D136" s="108"/>
      <c r="E136" s="108"/>
      <c r="F136" s="108"/>
      <c r="G136" s="108"/>
      <c r="H136" s="108"/>
    </row>
    <row r="137" spans="3:8" ht="12.75">
      <c r="C137" s="108"/>
      <c r="D137" s="108"/>
      <c r="E137" s="108"/>
      <c r="F137" s="108"/>
      <c r="G137" s="108"/>
      <c r="H137" s="108"/>
    </row>
    <row r="138" spans="3:8" ht="12.75">
      <c r="C138" s="108"/>
      <c r="D138" s="108"/>
      <c r="E138" s="108"/>
      <c r="F138" s="108"/>
      <c r="G138" s="108"/>
      <c r="H138" s="108"/>
    </row>
    <row r="139" spans="3:8" ht="12.75">
      <c r="C139" s="108"/>
      <c r="D139" s="108"/>
      <c r="E139" s="108"/>
      <c r="F139" s="108"/>
      <c r="G139" s="108"/>
      <c r="H139" s="108"/>
    </row>
    <row r="140" spans="3:8" ht="12.75">
      <c r="C140" s="108"/>
      <c r="D140" s="108"/>
      <c r="E140" s="108"/>
      <c r="F140" s="108"/>
      <c r="G140" s="108"/>
      <c r="H140" s="108"/>
    </row>
    <row r="141" spans="3:8" ht="12.75">
      <c r="C141" s="108"/>
      <c r="D141" s="108"/>
      <c r="E141" s="108"/>
      <c r="F141" s="108"/>
      <c r="G141" s="108"/>
      <c r="H141" s="108"/>
    </row>
    <row r="142" spans="3:8" ht="12.75">
      <c r="C142" s="108"/>
      <c r="D142" s="108"/>
      <c r="E142" s="108"/>
      <c r="F142" s="108"/>
      <c r="G142" s="108"/>
      <c r="H142" s="108"/>
    </row>
    <row r="143" spans="3:8" ht="12.75">
      <c r="C143" s="108"/>
      <c r="D143" s="108"/>
      <c r="E143" s="108"/>
      <c r="F143" s="108"/>
      <c r="G143" s="108"/>
      <c r="H143" s="108"/>
    </row>
    <row r="144" spans="3:8" ht="12.75">
      <c r="C144" s="108"/>
      <c r="D144" s="108"/>
      <c r="E144" s="108"/>
      <c r="F144" s="108"/>
      <c r="G144" s="108"/>
      <c r="H144" s="108"/>
    </row>
    <row r="145" spans="3:8" ht="12.75">
      <c r="C145" s="108"/>
      <c r="D145" s="108"/>
      <c r="E145" s="108"/>
      <c r="F145" s="108"/>
      <c r="G145" s="108"/>
      <c r="H145" s="108"/>
    </row>
    <row r="146" spans="3:8" ht="12.75">
      <c r="C146" s="108"/>
      <c r="D146" s="108"/>
      <c r="E146" s="108"/>
      <c r="F146" s="108"/>
      <c r="G146" s="108"/>
      <c r="H146" s="108"/>
    </row>
    <row r="147" spans="3:8" ht="12.75">
      <c r="C147" s="108"/>
      <c r="D147" s="108"/>
      <c r="E147" s="108"/>
      <c r="F147" s="108"/>
      <c r="G147" s="108"/>
      <c r="H147" s="108"/>
    </row>
    <row r="148" spans="3:8" ht="12.75">
      <c r="C148" s="108"/>
      <c r="D148" s="108"/>
      <c r="E148" s="108"/>
      <c r="F148" s="108"/>
      <c r="G148" s="108"/>
      <c r="H148" s="108"/>
    </row>
    <row r="149" spans="3:8" ht="12.75">
      <c r="C149" s="108"/>
      <c r="D149" s="108"/>
      <c r="E149" s="108"/>
      <c r="F149" s="108"/>
      <c r="G149" s="108"/>
      <c r="H149" s="108"/>
    </row>
    <row r="150" spans="3:8" ht="12.75">
      <c r="C150" s="108"/>
      <c r="D150" s="108"/>
      <c r="E150" s="108"/>
      <c r="F150" s="108"/>
      <c r="G150" s="108"/>
      <c r="H150" s="108"/>
    </row>
    <row r="151" spans="3:8" ht="12.75">
      <c r="C151" s="108"/>
      <c r="D151" s="108"/>
      <c r="E151" s="108"/>
      <c r="F151" s="108"/>
      <c r="G151" s="108"/>
      <c r="H151" s="108"/>
    </row>
    <row r="152" spans="3:8" ht="12.75">
      <c r="C152" s="108"/>
      <c r="D152" s="108"/>
      <c r="E152" s="108"/>
      <c r="F152" s="108"/>
      <c r="G152" s="108"/>
      <c r="H152" s="108"/>
    </row>
    <row r="153" spans="3:8" ht="12.75">
      <c r="C153" s="108"/>
      <c r="D153" s="108"/>
      <c r="E153" s="108"/>
      <c r="F153" s="108"/>
      <c r="G153" s="108"/>
      <c r="H153" s="108"/>
    </row>
    <row r="154" spans="3:8" ht="12.75">
      <c r="C154" s="108"/>
      <c r="D154" s="108"/>
      <c r="E154" s="108"/>
      <c r="F154" s="108"/>
      <c r="G154" s="108"/>
      <c r="H154" s="108"/>
    </row>
    <row r="155" spans="3:8" ht="12.75">
      <c r="C155" s="108"/>
      <c r="D155" s="108"/>
      <c r="E155" s="108"/>
      <c r="F155" s="108"/>
      <c r="G155" s="108"/>
      <c r="H155" s="108"/>
    </row>
    <row r="156" spans="3:8" ht="12.75">
      <c r="C156" s="108"/>
      <c r="D156" s="108"/>
      <c r="E156" s="108"/>
      <c r="F156" s="108"/>
      <c r="G156" s="108"/>
      <c r="H156" s="108"/>
    </row>
    <row r="157" spans="3:8" ht="12.75">
      <c r="C157" s="108"/>
      <c r="D157" s="108"/>
      <c r="E157" s="108"/>
      <c r="F157" s="108"/>
      <c r="G157" s="108"/>
      <c r="H157" s="108"/>
    </row>
    <row r="158" spans="3:8" ht="12.75">
      <c r="C158" s="108"/>
      <c r="D158" s="108"/>
      <c r="E158" s="108"/>
      <c r="F158" s="108"/>
      <c r="G158" s="108"/>
      <c r="H158" s="108"/>
    </row>
    <row r="159" spans="3:8" ht="12.75">
      <c r="C159" s="108"/>
      <c r="D159" s="108"/>
      <c r="E159" s="108"/>
      <c r="F159" s="108"/>
      <c r="G159" s="108"/>
      <c r="H159" s="108"/>
    </row>
    <row r="160" spans="3:8" ht="12.75">
      <c r="C160" s="108"/>
      <c r="D160" s="108"/>
      <c r="E160" s="108"/>
      <c r="F160" s="108"/>
      <c r="G160" s="108"/>
      <c r="H160" s="108"/>
    </row>
    <row r="161" spans="3:8" ht="12.75">
      <c r="C161" s="108"/>
      <c r="D161" s="108"/>
      <c r="E161" s="108"/>
      <c r="F161" s="108"/>
      <c r="G161" s="108"/>
      <c r="H161" s="108"/>
    </row>
    <row r="162" spans="3:8" ht="12.75">
      <c r="C162" s="108"/>
      <c r="D162" s="108"/>
      <c r="E162" s="108"/>
      <c r="F162" s="108"/>
      <c r="G162" s="108"/>
      <c r="H162" s="108"/>
    </row>
    <row r="163" spans="3:8" ht="12.75">
      <c r="C163" s="61"/>
      <c r="D163" s="61"/>
      <c r="E163" s="110"/>
      <c r="F163" s="110"/>
      <c r="G163" s="110"/>
      <c r="H163" s="110"/>
    </row>
    <row r="164" spans="3:8" ht="12.75">
      <c r="C164" s="61"/>
      <c r="D164" s="61"/>
      <c r="E164" s="110"/>
      <c r="F164" s="110"/>
      <c r="G164" s="110"/>
      <c r="H164" s="110"/>
    </row>
    <row r="165" spans="3:8" ht="12.75">
      <c r="C165" s="61"/>
      <c r="D165" s="61"/>
      <c r="E165" s="110"/>
      <c r="F165" s="110"/>
      <c r="G165" s="110"/>
      <c r="H165" s="110"/>
    </row>
    <row r="166" spans="3:8" ht="12.75">
      <c r="C166" s="61"/>
      <c r="D166" s="61"/>
      <c r="E166" s="110"/>
      <c r="F166" s="110"/>
      <c r="G166" s="110"/>
      <c r="H166" s="110"/>
    </row>
    <row r="167" spans="3:8" ht="12.75">
      <c r="C167" s="61"/>
      <c r="D167" s="61"/>
      <c r="E167" s="110"/>
      <c r="F167" s="110"/>
      <c r="G167" s="110"/>
      <c r="H167" s="110"/>
    </row>
    <row r="168" spans="3:8" ht="12.75">
      <c r="C168" s="61"/>
      <c r="D168" s="61"/>
      <c r="E168" s="110"/>
      <c r="F168" s="110"/>
      <c r="G168" s="110"/>
      <c r="H168" s="110"/>
    </row>
    <row r="169" spans="3:8" ht="12.75">
      <c r="C169" s="61"/>
      <c r="D169" s="61"/>
      <c r="E169" s="110"/>
      <c r="F169" s="110"/>
      <c r="G169" s="110"/>
      <c r="H169" s="110"/>
    </row>
    <row r="170" spans="3:8" ht="12.75">
      <c r="C170" s="61"/>
      <c r="D170" s="61"/>
      <c r="E170" s="110"/>
      <c r="F170" s="110"/>
      <c r="G170" s="110"/>
      <c r="H170" s="110"/>
    </row>
    <row r="171" spans="3:8" ht="12.75">
      <c r="C171" s="61"/>
      <c r="D171" s="61"/>
      <c r="E171" s="110"/>
      <c r="F171" s="110"/>
      <c r="G171" s="110"/>
      <c r="H171" s="110"/>
    </row>
    <row r="172" spans="3:8" ht="12.75">
      <c r="C172" s="61"/>
      <c r="D172" s="61"/>
      <c r="E172" s="110"/>
      <c r="F172" s="110"/>
      <c r="G172" s="110"/>
      <c r="H172" s="110"/>
    </row>
    <row r="173" spans="3:8" ht="12.75">
      <c r="C173" s="61"/>
      <c r="D173" s="61"/>
      <c r="E173" s="110"/>
      <c r="F173" s="110"/>
      <c r="G173" s="110"/>
      <c r="H173" s="110"/>
    </row>
    <row r="174" spans="3:8" ht="12.75">
      <c r="C174" s="61"/>
      <c r="D174" s="61"/>
      <c r="E174" s="110"/>
      <c r="F174" s="110"/>
      <c r="G174" s="110"/>
      <c r="H174" s="110"/>
    </row>
    <row r="175" spans="3:8" ht="12.75">
      <c r="C175" s="61"/>
      <c r="D175" s="61"/>
      <c r="E175" s="110"/>
      <c r="F175" s="110"/>
      <c r="G175" s="110"/>
      <c r="H175" s="110"/>
    </row>
    <row r="176" spans="3:8" ht="12.75">
      <c r="C176" s="61"/>
      <c r="D176" s="61"/>
      <c r="E176" s="110"/>
      <c r="F176" s="110"/>
      <c r="G176" s="110"/>
      <c r="H176" s="110"/>
    </row>
    <row r="177" spans="3:8" ht="12.75">
      <c r="C177" s="61"/>
      <c r="D177" s="61"/>
      <c r="E177" s="110"/>
      <c r="F177" s="110"/>
      <c r="G177" s="110"/>
      <c r="H177" s="110"/>
    </row>
    <row r="178" spans="3:8" ht="12.75">
      <c r="C178" s="61"/>
      <c r="D178" s="61"/>
      <c r="E178" s="110"/>
      <c r="F178" s="110"/>
      <c r="G178" s="110"/>
      <c r="H178" s="110"/>
    </row>
    <row r="179" spans="3:8" ht="12.75">
      <c r="C179" s="61"/>
      <c r="D179" s="61"/>
      <c r="E179" s="110"/>
      <c r="F179" s="110"/>
      <c r="G179" s="110"/>
      <c r="H179" s="110"/>
    </row>
    <row r="180" spans="3:8" ht="12.75">
      <c r="C180" s="61"/>
      <c r="D180" s="61"/>
      <c r="E180" s="110"/>
      <c r="F180" s="110"/>
      <c r="G180" s="110"/>
      <c r="H180" s="110"/>
    </row>
    <row r="181" spans="3:8" ht="12.75">
      <c r="C181" s="61"/>
      <c r="D181" s="61"/>
      <c r="E181" s="110"/>
      <c r="F181" s="110"/>
      <c r="G181" s="110"/>
      <c r="H181" s="110"/>
    </row>
    <row r="182" spans="3:8" ht="12.75">
      <c r="C182" s="61"/>
      <c r="D182" s="61"/>
      <c r="E182" s="110"/>
      <c r="F182" s="110"/>
      <c r="G182" s="110"/>
      <c r="H182" s="110"/>
    </row>
    <row r="183" spans="3:8" ht="12.75">
      <c r="C183" s="61"/>
      <c r="D183" s="61"/>
      <c r="E183" s="110"/>
      <c r="F183" s="110"/>
      <c r="G183" s="110"/>
      <c r="H183" s="110"/>
    </row>
    <row r="184" spans="3:8" ht="12.75">
      <c r="C184" s="61"/>
      <c r="D184" s="61"/>
      <c r="E184" s="110"/>
      <c r="F184" s="110"/>
      <c r="G184" s="110"/>
      <c r="H184" s="110"/>
    </row>
    <row r="185" spans="3:8" ht="12.75">
      <c r="C185" s="61"/>
      <c r="D185" s="61"/>
      <c r="E185" s="110"/>
      <c r="F185" s="110"/>
      <c r="G185" s="110"/>
      <c r="H185" s="110"/>
    </row>
    <row r="186" spans="3:8" ht="12.75">
      <c r="C186" s="61"/>
      <c r="D186" s="61"/>
      <c r="E186" s="110"/>
      <c r="F186" s="110"/>
      <c r="G186" s="110"/>
      <c r="H186" s="110"/>
    </row>
    <row r="187" spans="3:8" ht="12.75">
      <c r="C187" s="61"/>
      <c r="D187" s="61"/>
      <c r="E187" s="110"/>
      <c r="F187" s="110"/>
      <c r="G187" s="110"/>
      <c r="H187" s="110"/>
    </row>
    <row r="188" spans="3:8" ht="12.75">
      <c r="C188" s="61"/>
      <c r="D188" s="61"/>
      <c r="E188" s="110"/>
      <c r="F188" s="110"/>
      <c r="G188" s="110"/>
      <c r="H188" s="110"/>
    </row>
    <row r="189" spans="3:8" ht="12.75">
      <c r="C189" s="61"/>
      <c r="D189" s="61"/>
      <c r="E189" s="110"/>
      <c r="F189" s="110"/>
      <c r="G189" s="110"/>
      <c r="H189" s="110"/>
    </row>
    <row r="190" spans="3:8" ht="12.75">
      <c r="C190" s="61"/>
      <c r="D190" s="61"/>
      <c r="E190" s="110"/>
      <c r="F190" s="110"/>
      <c r="G190" s="110"/>
      <c r="H190" s="110"/>
    </row>
    <row r="191" spans="3:8" ht="12.75">
      <c r="C191" s="61"/>
      <c r="D191" s="61"/>
      <c r="E191" s="110"/>
      <c r="F191" s="110"/>
      <c r="G191" s="110"/>
      <c r="H191" s="110"/>
    </row>
    <row r="192" spans="3:8" ht="12.75">
      <c r="C192" s="61"/>
      <c r="D192" s="61"/>
      <c r="E192" s="110"/>
      <c r="F192" s="110"/>
      <c r="G192" s="110"/>
      <c r="H192" s="110"/>
    </row>
    <row r="193" spans="3:8" ht="12.75">
      <c r="C193" s="61"/>
      <c r="D193" s="61"/>
      <c r="E193" s="110"/>
      <c r="F193" s="110"/>
      <c r="G193" s="110"/>
      <c r="H193" s="110"/>
    </row>
    <row r="194" spans="3:8" ht="12.75">
      <c r="C194" s="61"/>
      <c r="D194" s="61"/>
      <c r="E194" s="110"/>
      <c r="F194" s="110"/>
      <c r="G194" s="110"/>
      <c r="H194" s="110"/>
    </row>
    <row r="195" spans="3:8" ht="12.75">
      <c r="C195" s="61"/>
      <c r="D195" s="61"/>
      <c r="E195" s="110"/>
      <c r="F195" s="110"/>
      <c r="G195" s="110"/>
      <c r="H195" s="110"/>
    </row>
    <row r="196" spans="3:8" ht="12.75">
      <c r="C196" s="61"/>
      <c r="D196" s="61"/>
      <c r="E196" s="110"/>
      <c r="F196" s="110"/>
      <c r="G196" s="110"/>
      <c r="H196" s="110"/>
    </row>
    <row r="197" spans="3:8" ht="12.75">
      <c r="C197" s="61"/>
      <c r="D197" s="61"/>
      <c r="E197" s="110"/>
      <c r="F197" s="110"/>
      <c r="G197" s="110"/>
      <c r="H197" s="110"/>
    </row>
    <row r="198" spans="3:8" ht="12.75">
      <c r="C198" s="61"/>
      <c r="D198" s="61"/>
      <c r="E198" s="110"/>
      <c r="F198" s="110"/>
      <c r="G198" s="110"/>
      <c r="H198" s="110"/>
    </row>
    <row r="199" spans="3:8" ht="12.75">
      <c r="C199" s="61"/>
      <c r="D199" s="61"/>
      <c r="E199" s="110"/>
      <c r="F199" s="110"/>
      <c r="G199" s="110"/>
      <c r="H199" s="110"/>
    </row>
    <row r="200" spans="3:8" ht="12.75">
      <c r="C200" s="61"/>
      <c r="D200" s="61"/>
      <c r="E200" s="110"/>
      <c r="F200" s="110"/>
      <c r="G200" s="110"/>
      <c r="H200" s="110"/>
    </row>
    <row r="201" spans="3:8" ht="12.75">
      <c r="C201" s="61"/>
      <c r="D201" s="61"/>
      <c r="E201" s="110"/>
      <c r="F201" s="110"/>
      <c r="G201" s="110"/>
      <c r="H201" s="110"/>
    </row>
    <row r="202" spans="3:8" ht="12.75">
      <c r="C202" s="61"/>
      <c r="D202" s="61"/>
      <c r="E202" s="110"/>
      <c r="F202" s="110"/>
      <c r="G202" s="110"/>
      <c r="H202" s="110"/>
    </row>
    <row r="203" spans="3:8" ht="12.75">
      <c r="C203" s="61"/>
      <c r="D203" s="61"/>
      <c r="E203" s="110"/>
      <c r="F203" s="110"/>
      <c r="G203" s="110"/>
      <c r="H203" s="110"/>
    </row>
    <row r="204" spans="3:8" ht="12.75">
      <c r="C204" s="61"/>
      <c r="D204" s="61"/>
      <c r="E204" s="110"/>
      <c r="F204" s="110"/>
      <c r="G204" s="110"/>
      <c r="H204" s="110"/>
    </row>
    <row r="205" spans="3:8" ht="12.75">
      <c r="C205" s="61"/>
      <c r="D205" s="61"/>
      <c r="E205" s="110"/>
      <c r="F205" s="110"/>
      <c r="G205" s="110"/>
      <c r="H205" s="110"/>
    </row>
    <row r="206" spans="3:8" ht="12.75">
      <c r="C206" s="61"/>
      <c r="D206" s="61"/>
      <c r="E206" s="110"/>
      <c r="F206" s="110"/>
      <c r="G206" s="110"/>
      <c r="H206" s="110"/>
    </row>
    <row r="207" spans="3:8" ht="12.75">
      <c r="C207" s="61"/>
      <c r="D207" s="61"/>
      <c r="E207" s="110"/>
      <c r="F207" s="110"/>
      <c r="G207" s="110"/>
      <c r="H207" s="110"/>
    </row>
    <row r="208" spans="3:8" ht="12.75">
      <c r="C208" s="61"/>
      <c r="D208" s="61"/>
      <c r="E208" s="110"/>
      <c r="F208" s="110"/>
      <c r="G208" s="110"/>
      <c r="H208" s="110"/>
    </row>
    <row r="209" spans="3:8" ht="12.75">
      <c r="C209" s="61"/>
      <c r="D209" s="61"/>
      <c r="E209" s="110"/>
      <c r="F209" s="110"/>
      <c r="G209" s="110"/>
      <c r="H209" s="110"/>
    </row>
    <row r="210" spans="3:8" ht="12.75">
      <c r="C210" s="61"/>
      <c r="D210" s="61"/>
      <c r="E210" s="110"/>
      <c r="F210" s="110"/>
      <c r="G210" s="110"/>
      <c r="H210" s="110"/>
    </row>
    <row r="211" spans="3:8" ht="12.75">
      <c r="C211" s="61"/>
      <c r="D211" s="61"/>
      <c r="E211" s="110"/>
      <c r="F211" s="110"/>
      <c r="G211" s="110"/>
      <c r="H211" s="110"/>
    </row>
    <row r="212" spans="3:8" ht="12.75">
      <c r="C212" s="61"/>
      <c r="D212" s="61"/>
      <c r="E212" s="110"/>
      <c r="F212" s="110"/>
      <c r="G212" s="110"/>
      <c r="H212" s="110"/>
    </row>
    <row r="213" spans="3:8" ht="12.75">
      <c r="C213" s="61"/>
      <c r="D213" s="61"/>
      <c r="E213" s="110"/>
      <c r="F213" s="110"/>
      <c r="G213" s="110"/>
      <c r="H213" s="110"/>
    </row>
    <row r="214" spans="3:8" ht="12.75">
      <c r="C214" s="61"/>
      <c r="D214" s="61"/>
      <c r="E214" s="110"/>
      <c r="F214" s="110"/>
      <c r="G214" s="110"/>
      <c r="H214" s="110"/>
    </row>
    <row r="215" spans="3:8" ht="12.75">
      <c r="C215" s="61"/>
      <c r="D215" s="61"/>
      <c r="E215" s="110"/>
      <c r="F215" s="110"/>
      <c r="G215" s="110"/>
      <c r="H215" s="110"/>
    </row>
    <row r="216" spans="3:8" ht="12.75">
      <c r="C216" s="61"/>
      <c r="D216" s="61"/>
      <c r="E216" s="110"/>
      <c r="F216" s="110"/>
      <c r="G216" s="110"/>
      <c r="H216" s="110"/>
    </row>
    <row r="217" spans="3:8" ht="12.75">
      <c r="C217" s="61"/>
      <c r="D217" s="61"/>
      <c r="E217" s="110"/>
      <c r="F217" s="110"/>
      <c r="G217" s="110"/>
      <c r="H217" s="110"/>
    </row>
    <row r="218" spans="3:8" ht="12.75">
      <c r="C218" s="61"/>
      <c r="D218" s="61"/>
      <c r="E218" s="110"/>
      <c r="F218" s="110"/>
      <c r="G218" s="110"/>
      <c r="H218" s="110"/>
    </row>
    <row r="219" spans="3:8" ht="12.75">
      <c r="C219" s="61"/>
      <c r="D219" s="61"/>
      <c r="E219" s="110"/>
      <c r="F219" s="110"/>
      <c r="G219" s="110"/>
      <c r="H219" s="110"/>
    </row>
    <row r="220" spans="3:8" ht="12.75">
      <c r="C220" s="61"/>
      <c r="D220" s="61"/>
      <c r="E220" s="110"/>
      <c r="F220" s="110"/>
      <c r="G220" s="110"/>
      <c r="H220" s="11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49"/>
  <sheetViews>
    <sheetView zoomScalePageLayoutView="0" workbookViewId="0" topLeftCell="A22">
      <selection activeCell="B7" sqref="B7:F44"/>
    </sheetView>
  </sheetViews>
  <sheetFormatPr defaultColWidth="9.140625" defaultRowHeight="12" outlineLevelCol="1"/>
  <cols>
    <col min="1" max="1" width="44.7109375" style="8" customWidth="1"/>
    <col min="2" max="2" width="23.57421875" style="8" customWidth="1" collapsed="1"/>
    <col min="3" max="3" width="22.00390625" style="8" hidden="1" customWidth="1" outlineLevel="1"/>
    <col min="4" max="4" width="21.00390625" style="8" hidden="1" customWidth="1" outlineLevel="1"/>
    <col min="5" max="5" width="26.8515625" style="8" hidden="1" customWidth="1" outlineLevel="1"/>
    <col min="6" max="6" width="16.421875" style="8" customWidth="1" collapsed="1"/>
    <col min="7" max="16384" width="9.140625" style="8" customWidth="1"/>
  </cols>
  <sheetData>
    <row r="1" spans="1:3" ht="16.5">
      <c r="A1" s="259" t="s">
        <v>41</v>
      </c>
      <c r="B1" s="259"/>
      <c r="C1" s="259"/>
    </row>
    <row r="2" spans="1:3" ht="16.5">
      <c r="A2" s="9" t="s">
        <v>42</v>
      </c>
      <c r="B2" s="10"/>
      <c r="C2" s="9"/>
    </row>
    <row r="3" spans="1:3" ht="17.25" thickBot="1">
      <c r="A3" s="11"/>
      <c r="B3" s="10"/>
      <c r="C3" s="10"/>
    </row>
    <row r="4" spans="1:6" ht="20.25" thickBot="1">
      <c r="A4" s="260"/>
      <c r="B4" s="12"/>
      <c r="C4" s="13"/>
      <c r="D4" s="14" t="s">
        <v>43</v>
      </c>
      <c r="E4" s="15" t="s">
        <v>44</v>
      </c>
      <c r="F4" s="16"/>
    </row>
    <row r="5" spans="1:6" ht="61.5" customHeight="1" thickBot="1">
      <c r="A5" s="261"/>
      <c r="B5" s="17" t="s">
        <v>15</v>
      </c>
      <c r="C5" s="18" t="s">
        <v>45</v>
      </c>
      <c r="D5" s="19" t="s">
        <v>46</v>
      </c>
      <c r="E5" s="19" t="s">
        <v>16</v>
      </c>
      <c r="F5" s="20" t="s">
        <v>535</v>
      </c>
    </row>
    <row r="6" spans="1:6" ht="17.25" thickBot="1">
      <c r="A6" s="21" t="s">
        <v>17</v>
      </c>
      <c r="B6" s="22" t="s">
        <v>18</v>
      </c>
      <c r="C6" s="22" t="s">
        <v>18</v>
      </c>
      <c r="D6" s="23" t="s">
        <v>18</v>
      </c>
      <c r="E6" s="23" t="s">
        <v>18</v>
      </c>
      <c r="F6" s="24" t="s">
        <v>18</v>
      </c>
    </row>
    <row r="7" spans="1:6" ht="16.5">
      <c r="A7" s="25" t="s">
        <v>19</v>
      </c>
      <c r="B7" s="26"/>
      <c r="C7" s="27"/>
      <c r="D7" s="28"/>
      <c r="E7" s="28"/>
      <c r="F7" s="29"/>
    </row>
    <row r="8" spans="1:6" s="33" customFormat="1" ht="15">
      <c r="A8" s="30" t="s">
        <v>47</v>
      </c>
      <c r="B8" s="31"/>
      <c r="C8" s="27"/>
      <c r="D8" s="28"/>
      <c r="E8" s="32"/>
      <c r="F8" s="28"/>
    </row>
    <row r="9" spans="1:6" s="33" customFormat="1" ht="15">
      <c r="A9" s="30" t="s">
        <v>48</v>
      </c>
      <c r="B9" s="31"/>
      <c r="C9" s="27"/>
      <c r="D9" s="28"/>
      <c r="E9" s="32"/>
      <c r="F9" s="28"/>
    </row>
    <row r="10" spans="1:6" s="33" customFormat="1" ht="15">
      <c r="A10" s="30" t="s">
        <v>49</v>
      </c>
      <c r="B10" s="31"/>
      <c r="C10" s="27"/>
      <c r="D10" s="28"/>
      <c r="E10" s="32"/>
      <c r="F10" s="28"/>
    </row>
    <row r="11" spans="1:6" s="33" customFormat="1" ht="15">
      <c r="A11" s="30" t="s">
        <v>50</v>
      </c>
      <c r="B11" s="31"/>
      <c r="C11" s="27"/>
      <c r="D11" s="28"/>
      <c r="E11" s="32"/>
      <c r="F11" s="28"/>
    </row>
    <row r="12" spans="1:6" s="33" customFormat="1" ht="15">
      <c r="A12" s="34" t="s">
        <v>51</v>
      </c>
      <c r="B12" s="31"/>
      <c r="C12" s="27"/>
      <c r="D12" s="28"/>
      <c r="E12" s="32"/>
      <c r="F12" s="28"/>
    </row>
    <row r="13" spans="1:6" s="33" customFormat="1" ht="15">
      <c r="A13" s="30" t="s">
        <v>52</v>
      </c>
      <c r="B13" s="31"/>
      <c r="C13" s="27"/>
      <c r="D13" s="28"/>
      <c r="E13" s="32"/>
      <c r="F13" s="28"/>
    </row>
    <row r="14" spans="1:6" s="33" customFormat="1" ht="15">
      <c r="A14" s="35"/>
      <c r="B14" s="31"/>
      <c r="C14" s="27"/>
      <c r="D14" s="28"/>
      <c r="E14" s="32"/>
      <c r="F14" s="28"/>
    </row>
    <row r="15" spans="1:6" ht="16.5">
      <c r="A15" s="36" t="s">
        <v>20</v>
      </c>
      <c r="B15" s="26"/>
      <c r="C15" s="27"/>
      <c r="D15" s="28"/>
      <c r="E15" s="28"/>
      <c r="F15" s="28"/>
    </row>
    <row r="16" spans="1:6" s="38" customFormat="1" ht="15">
      <c r="A16" s="37" t="s">
        <v>53</v>
      </c>
      <c r="B16" s="31"/>
      <c r="C16" s="27"/>
      <c r="D16" s="28"/>
      <c r="E16" s="28"/>
      <c r="F16" s="28"/>
    </row>
    <row r="17" spans="1:7" s="38" customFormat="1" ht="15">
      <c r="A17" s="39" t="s">
        <v>54</v>
      </c>
      <c r="B17" s="31"/>
      <c r="C17" s="27"/>
      <c r="D17" s="28"/>
      <c r="E17" s="32"/>
      <c r="F17" s="32"/>
      <c r="G17" s="40"/>
    </row>
    <row r="18" spans="1:6" s="38" customFormat="1" ht="15">
      <c r="A18" s="37" t="s">
        <v>55</v>
      </c>
      <c r="B18" s="31"/>
      <c r="C18" s="27"/>
      <c r="D18" s="32"/>
      <c r="E18" s="28"/>
      <c r="F18" s="32"/>
    </row>
    <row r="19" spans="1:6" s="38" customFormat="1" ht="15">
      <c r="A19" s="37" t="s">
        <v>56</v>
      </c>
      <c r="B19" s="31"/>
      <c r="C19" s="27"/>
      <c r="D19" s="28"/>
      <c r="E19" s="28"/>
      <c r="F19" s="28"/>
    </row>
    <row r="20" spans="1:6" s="38" customFormat="1" ht="15">
      <c r="A20" s="37" t="s">
        <v>57</v>
      </c>
      <c r="B20" s="31"/>
      <c r="C20" s="27"/>
      <c r="D20" s="32"/>
      <c r="E20" s="28"/>
      <c r="F20" s="32"/>
    </row>
    <row r="21" spans="1:6" s="38" customFormat="1" ht="15">
      <c r="A21" s="41" t="s">
        <v>58</v>
      </c>
      <c r="B21" s="31"/>
      <c r="C21" s="27"/>
      <c r="D21" s="32"/>
      <c r="E21" s="28"/>
      <c r="F21" s="32"/>
    </row>
    <row r="22" spans="1:6" s="38" customFormat="1" ht="15">
      <c r="A22" s="41" t="s">
        <v>59</v>
      </c>
      <c r="B22" s="31"/>
      <c r="C22" s="27"/>
      <c r="D22" s="28"/>
      <c r="E22" s="28"/>
      <c r="F22" s="28"/>
    </row>
    <row r="23" spans="1:6" s="38" customFormat="1" ht="15">
      <c r="A23" s="41"/>
      <c r="B23" s="31"/>
      <c r="C23" s="27"/>
      <c r="D23" s="28"/>
      <c r="E23" s="28"/>
      <c r="F23" s="28"/>
    </row>
    <row r="24" spans="1:6" ht="16.5">
      <c r="A24" s="26" t="s">
        <v>22</v>
      </c>
      <c r="B24" s="26"/>
      <c r="C24" s="27"/>
      <c r="D24" s="28"/>
      <c r="E24" s="28"/>
      <c r="F24" s="28"/>
    </row>
    <row r="25" spans="1:6" ht="16.5">
      <c r="A25" s="26" t="s">
        <v>23</v>
      </c>
      <c r="B25" s="26"/>
      <c r="C25" s="27"/>
      <c r="D25" s="28"/>
      <c r="E25" s="28"/>
      <c r="F25" s="28"/>
    </row>
    <row r="26" spans="1:6" ht="16.5">
      <c r="A26" s="26" t="s">
        <v>24</v>
      </c>
      <c r="B26" s="26"/>
      <c r="C26" s="27"/>
      <c r="D26" s="28"/>
      <c r="E26" s="28"/>
      <c r="F26" s="28"/>
    </row>
    <row r="27" spans="1:6" ht="16.5">
      <c r="A27" s="26" t="s">
        <v>25</v>
      </c>
      <c r="B27" s="26"/>
      <c r="C27" s="27"/>
      <c r="D27" s="28"/>
      <c r="E27" s="28"/>
      <c r="F27" s="28"/>
    </row>
    <row r="28" spans="1:6" ht="16.5">
      <c r="A28" s="42" t="s">
        <v>60</v>
      </c>
      <c r="B28" s="43"/>
      <c r="C28" s="27"/>
      <c r="D28" s="28"/>
      <c r="E28" s="28"/>
      <c r="F28" s="28"/>
    </row>
    <row r="29" spans="1:6" ht="16.5">
      <c r="A29" s="42"/>
      <c r="B29" s="26"/>
      <c r="C29" s="27"/>
      <c r="D29" s="28"/>
      <c r="E29" s="28"/>
      <c r="F29" s="28"/>
    </row>
    <row r="30" spans="1:6" ht="16.5">
      <c r="A30" s="26" t="s">
        <v>26</v>
      </c>
      <c r="B30" s="26"/>
      <c r="C30" s="27"/>
      <c r="D30" s="28"/>
      <c r="E30" s="28"/>
      <c r="F30" s="28"/>
    </row>
    <row r="31" spans="1:6" s="44" customFormat="1" ht="16.5">
      <c r="A31" s="25" t="s">
        <v>19</v>
      </c>
      <c r="B31" s="31"/>
      <c r="C31" s="27"/>
      <c r="D31" s="28"/>
      <c r="E31" s="32"/>
      <c r="F31" s="28"/>
    </row>
    <row r="32" spans="1:6" s="44" customFormat="1" ht="15">
      <c r="A32" s="30" t="s">
        <v>52</v>
      </c>
      <c r="B32" s="31"/>
      <c r="C32" s="27"/>
      <c r="D32" s="28"/>
      <c r="E32" s="32"/>
      <c r="F32" s="28"/>
    </row>
    <row r="33" spans="1:6" s="44" customFormat="1" ht="15">
      <c r="A33" s="30"/>
      <c r="B33" s="31"/>
      <c r="C33" s="27"/>
      <c r="D33" s="28"/>
      <c r="E33" s="32"/>
      <c r="F33" s="28"/>
    </row>
    <row r="34" spans="1:6" s="44" customFormat="1" ht="16.5">
      <c r="A34" s="36" t="s">
        <v>20</v>
      </c>
      <c r="B34" s="31"/>
      <c r="C34" s="27"/>
      <c r="D34" s="28"/>
      <c r="E34" s="32"/>
      <c r="F34" s="28"/>
    </row>
    <row r="35" spans="1:6" s="44" customFormat="1" ht="15">
      <c r="A35" s="37" t="s">
        <v>53</v>
      </c>
      <c r="B35" s="31"/>
      <c r="C35" s="27"/>
      <c r="D35" s="28"/>
      <c r="E35" s="32"/>
      <c r="F35" s="28"/>
    </row>
    <row r="36" spans="1:7" s="44" customFormat="1" ht="15">
      <c r="A36" s="39" t="s">
        <v>54</v>
      </c>
      <c r="B36" s="31"/>
      <c r="C36" s="27"/>
      <c r="D36" s="28"/>
      <c r="E36" s="32"/>
      <c r="F36" s="32"/>
      <c r="G36" s="45"/>
    </row>
    <row r="37" spans="1:6" s="44" customFormat="1" ht="15">
      <c r="A37" s="37" t="s">
        <v>55</v>
      </c>
      <c r="B37" s="31"/>
      <c r="C37" s="27"/>
      <c r="D37" s="32"/>
      <c r="E37" s="32"/>
      <c r="F37" s="32"/>
    </row>
    <row r="38" spans="1:6" s="44" customFormat="1" ht="15">
      <c r="A38" s="37" t="s">
        <v>56</v>
      </c>
      <c r="B38" s="31"/>
      <c r="C38" s="27"/>
      <c r="D38" s="28"/>
      <c r="E38" s="32"/>
      <c r="F38" s="28"/>
    </row>
    <row r="39" spans="1:6" s="44" customFormat="1" ht="15">
      <c r="A39" s="37" t="s">
        <v>57</v>
      </c>
      <c r="B39" s="31"/>
      <c r="C39" s="27"/>
      <c r="D39" s="32"/>
      <c r="E39" s="32"/>
      <c r="F39" s="32"/>
    </row>
    <row r="40" spans="1:6" s="44" customFormat="1" ht="15">
      <c r="A40" s="41" t="s">
        <v>58</v>
      </c>
      <c r="B40" s="31"/>
      <c r="C40" s="27"/>
      <c r="D40" s="32"/>
      <c r="E40" s="32"/>
      <c r="F40" s="32"/>
    </row>
    <row r="41" spans="1:6" s="44" customFormat="1" ht="15">
      <c r="A41" s="41" t="s">
        <v>59</v>
      </c>
      <c r="B41" s="31"/>
      <c r="C41" s="27"/>
      <c r="D41" s="28"/>
      <c r="E41" s="32"/>
      <c r="F41" s="28"/>
    </row>
    <row r="42" spans="1:6" ht="15">
      <c r="A42" s="28"/>
      <c r="B42" s="27"/>
      <c r="C42" s="28"/>
      <c r="D42" s="28"/>
      <c r="E42" s="28"/>
      <c r="F42" s="28"/>
    </row>
    <row r="43" spans="1:6" s="44" customFormat="1" ht="16.5">
      <c r="A43" s="46" t="s">
        <v>21</v>
      </c>
      <c r="B43" s="31"/>
      <c r="C43" s="27"/>
      <c r="D43" s="28"/>
      <c r="E43" s="32"/>
      <c r="F43" s="28"/>
    </row>
    <row r="44" spans="1:6" s="47" customFormat="1" ht="16.5">
      <c r="A44" s="42" t="s">
        <v>61</v>
      </c>
      <c r="B44" s="43"/>
      <c r="C44" s="27"/>
      <c r="D44" s="31"/>
      <c r="E44" s="31"/>
      <c r="F44" s="27"/>
    </row>
    <row r="45" spans="1:6" ht="15">
      <c r="A45" s="28"/>
      <c r="B45" s="31"/>
      <c r="C45" s="27"/>
      <c r="D45" s="28"/>
      <c r="E45" s="28"/>
      <c r="F45" s="48"/>
    </row>
    <row r="46" spans="1:6" ht="18.75" thickBot="1">
      <c r="A46" s="49" t="s">
        <v>62</v>
      </c>
      <c r="B46" s="50">
        <f>B28+B44</f>
        <v>0</v>
      </c>
      <c r="C46" s="51"/>
      <c r="D46" s="52"/>
      <c r="E46" s="52"/>
      <c r="F46" s="50">
        <f>SUM(F7:F45)</f>
        <v>0</v>
      </c>
    </row>
    <row r="47" spans="1:7" ht="17.25" thickBot="1">
      <c r="A47" s="51"/>
      <c r="B47" s="51"/>
      <c r="C47" s="53">
        <f>'[3]Summary Retail Cost'!$E$121</f>
        <v>0.19634465143293825</v>
      </c>
      <c r="D47" s="54"/>
      <c r="E47" s="55"/>
      <c r="F47" s="52"/>
      <c r="G47" s="57"/>
    </row>
    <row r="49" ht="16.5">
      <c r="A49" s="56"/>
    </row>
  </sheetData>
  <sheetProtection/>
  <mergeCells count="2">
    <mergeCell ref="A1:C1"/>
    <mergeCell ref="A4:A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Λιάτσου Ηλιάνα (8854)</dc:creator>
  <cp:keywords/>
  <dc:description/>
  <cp:lastModifiedBy>Natasa Hambouridou</cp:lastModifiedBy>
  <cp:lastPrinted>2012-06-05T10:51:16Z</cp:lastPrinted>
  <dcterms:created xsi:type="dcterms:W3CDTF">2010-06-11T09:31:15Z</dcterms:created>
  <dcterms:modified xsi:type="dcterms:W3CDTF">2012-07-13T11:48:31Z</dcterms:modified>
  <cp:category/>
  <cp:version/>
  <cp:contentType/>
  <cp:contentStatus/>
</cp:coreProperties>
</file>