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8235" activeTab="0"/>
  </bookViews>
  <sheets>
    <sheet name="Test" sheetId="1" r:id="rId1"/>
    <sheet name="Κόστος" sheetId="2" r:id="rId2"/>
    <sheet name="Εσοδα" sheetId="3" r:id="rId3"/>
    <sheet name="OH and retail" sheetId="4" r:id="rId4"/>
    <sheet name="Methodology" sheetId="5" r:id="rId5"/>
  </sheets>
  <definedNames>
    <definedName name="Contetion_rate">#REF!</definedName>
    <definedName name="Cyta_Subscribers_2006" localSheetId="0">#REF!</definedName>
    <definedName name="Cyta_Subscribers_2006" localSheetId="1">#REF!</definedName>
    <definedName name="Cyta_Subscribers_2006">#REF!</definedName>
    <definedName name="Cyta_subscribers_2007">#REF!</definedName>
    <definedName name="WACC">#REF!</definedName>
    <definedName name="Workbook.Author" localSheetId="3">#REF!</definedName>
    <definedName name="Workbook.Author">#REF!</definedName>
    <definedName name="Workbook.Authors_Email_Address" localSheetId="3">#REF!</definedName>
    <definedName name="Workbook.Authors_Email_Address">#REF!</definedName>
    <definedName name="Workbook.Objective" localSheetId="3">#REF!</definedName>
    <definedName name="Workbook.Objective">#REF!</definedName>
    <definedName name="Workbook.Status" localSheetId="3">#REF!</definedName>
    <definedName name="Workbook.Status">#REF!</definedName>
    <definedName name="Workbook.Title" localSheetId="3">#REF!</definedName>
    <definedName name="Workbook.Title">#REF!</definedName>
    <definedName name="Workbook.Version" localSheetId="3">#REF!</definedName>
    <definedName name="Workbook.Version">#REF!</definedName>
  </definedNames>
  <calcPr fullCalcOnLoad="1"/>
</workbook>
</file>

<file path=xl/comments2.xml><?xml version="1.0" encoding="utf-8"?>
<comments xmlns="http://schemas.openxmlformats.org/spreadsheetml/2006/main">
  <authors>
    <author> </author>
  </authors>
  <commentList>
    <comment ref="B2" authorId="0">
      <text>
        <r>
          <rPr>
            <b/>
            <sz val="8"/>
            <rFont val="Tahoma"/>
            <family val="2"/>
          </rPr>
          <t xml:space="preserve"> Source: CYTA Costing System - ReRun - R40
</t>
        </r>
      </text>
    </comment>
    <comment ref="C2" authorId="0">
      <text>
        <r>
          <rPr>
            <b/>
            <sz val="8"/>
            <rFont val="Tahoma"/>
            <family val="2"/>
          </rPr>
          <t xml:space="preserve"> Source: CYTA Costing System - ReRun - R40</t>
        </r>
      </text>
    </comment>
    <comment ref="D2" authorId="0">
      <text>
        <r>
          <rPr>
            <b/>
            <sz val="8"/>
            <rFont val="Tahoma"/>
            <family val="2"/>
          </rPr>
          <t xml:space="preserve"> Source: CYTA Costing System - ReRun - R40</t>
        </r>
        <r>
          <rPr>
            <sz val="8"/>
            <rFont val="Tahoma"/>
            <family val="2"/>
          </rPr>
          <t xml:space="preserve">
</t>
        </r>
      </text>
    </comment>
    <comment ref="E2" authorId="0">
      <text>
        <r>
          <rPr>
            <b/>
            <sz val="8"/>
            <rFont val="Tahoma"/>
            <family val="2"/>
          </rPr>
          <t xml:space="preserve"> Source: CYTA Costing System - ReRun - R40</t>
        </r>
      </text>
    </comment>
    <comment ref="G2" authorId="0">
      <text>
        <r>
          <rPr>
            <b/>
            <sz val="8"/>
            <rFont val="Tahoma"/>
            <family val="2"/>
          </rPr>
          <t xml:space="preserve">Source: Cyta Study for new broadband services 27 Mar 2008
115,000 (2008 Projection) / 108,228 (2007 Data) </t>
        </r>
      </text>
    </comment>
    <comment ref="G10" authorId="0">
      <text>
        <r>
          <rPr>
            <b/>
            <sz val="8"/>
            <rFont val="Tahoma"/>
            <family val="2"/>
          </rPr>
          <t>Tariffs based on Re-Run (R41)</t>
        </r>
      </text>
    </comment>
    <comment ref="E17" authorId="0">
      <text>
        <r>
          <rPr>
            <b/>
            <sz val="8"/>
            <rFont val="Tahoma"/>
            <family val="2"/>
          </rPr>
          <t>Source: GTA Report</t>
        </r>
      </text>
    </comment>
    <comment ref="B19" authorId="0">
      <text>
        <r>
          <rPr>
            <b/>
            <sz val="8"/>
            <rFont val="Tahoma"/>
            <family val="2"/>
          </rPr>
          <t>source: CYTA proposal for new products</t>
        </r>
        <r>
          <rPr>
            <sz val="8"/>
            <rFont val="Tahoma"/>
            <family val="2"/>
          </rPr>
          <t xml:space="preserve">
</t>
        </r>
      </text>
    </comment>
    <comment ref="B27" authorId="0">
      <text>
        <r>
          <rPr>
            <b/>
            <sz val="8"/>
            <rFont val="Tahoma"/>
            <family val="2"/>
          </rPr>
          <t>Source: Re-Run (R40)</t>
        </r>
        <r>
          <rPr>
            <sz val="8"/>
            <rFont val="Tahoma"/>
            <family val="2"/>
          </rPr>
          <t xml:space="preserve">
</t>
        </r>
      </text>
    </comment>
    <comment ref="G29" authorId="0">
      <text>
        <r>
          <rPr>
            <sz val="8"/>
            <rFont val="Tahoma"/>
            <family val="2"/>
          </rPr>
          <t xml:space="preserve">NGN is not a Retail or Whole Sale Service, therefore is consider to be a common cost, which should be allocated, due to lack of information from CYTA, to all the existing services based upon the allocation factor used for central overheads. 
</t>
        </r>
      </text>
    </comment>
  </commentList>
</comments>
</file>

<file path=xl/comments3.xml><?xml version="1.0" encoding="utf-8"?>
<comments xmlns="http://schemas.openxmlformats.org/spreadsheetml/2006/main">
  <authors>
    <author> </author>
  </authors>
  <commentList>
    <comment ref="A1" authorId="0">
      <text>
        <r>
          <rPr>
            <b/>
            <sz val="8"/>
            <rFont val="Tahoma"/>
            <family val="2"/>
          </rPr>
          <t>source: CYTA proposal for new products</t>
        </r>
        <r>
          <rPr>
            <sz val="8"/>
            <rFont val="Tahoma"/>
            <family val="2"/>
          </rPr>
          <t xml:space="preserve">
</t>
        </r>
      </text>
    </comment>
    <comment ref="A15" authorId="0">
      <text>
        <r>
          <rPr>
            <b/>
            <sz val="8"/>
            <rFont val="Tahoma"/>
            <family val="2"/>
          </rPr>
          <t>source: CYTA proposal for new products</t>
        </r>
      </text>
    </comment>
    <comment ref="D33" authorId="0">
      <text>
        <r>
          <rPr>
            <b/>
            <sz val="8"/>
            <rFont val="Tahoma"/>
            <family val="2"/>
          </rPr>
          <t>source:  Re-Run (R40)</t>
        </r>
      </text>
    </comment>
    <comment ref="D37" authorId="0">
      <text>
        <r>
          <rPr>
            <sz val="8"/>
            <rFont val="Tahoma"/>
            <family val="2"/>
          </rPr>
          <t xml:space="preserve">Source: Re-Run (R40)
</t>
        </r>
      </text>
    </comment>
    <comment ref="D28" authorId="0">
      <text>
        <r>
          <rPr>
            <b/>
            <sz val="8"/>
            <rFont val="Tahoma"/>
            <family val="2"/>
          </rPr>
          <t>Source: Cyta Proposal for new products</t>
        </r>
        <r>
          <rPr>
            <sz val="8"/>
            <rFont val="Tahoma"/>
            <family val="2"/>
          </rPr>
          <t xml:space="preserve">
</t>
        </r>
      </text>
    </comment>
    <comment ref="D29" authorId="0">
      <text>
        <r>
          <rPr>
            <b/>
            <sz val="8"/>
            <rFont val="Tahoma"/>
            <family val="2"/>
          </rPr>
          <t>Source GTA report</t>
        </r>
      </text>
    </comment>
    <comment ref="D42" authorId="0">
      <text>
        <r>
          <rPr>
            <b/>
            <sz val="8"/>
            <rFont val="Tahoma"/>
            <family val="2"/>
          </rPr>
          <t xml:space="preserve"> GTA Analysys Report</t>
        </r>
      </text>
    </comment>
    <comment ref="A45" authorId="0">
      <text>
        <r>
          <rPr>
            <b/>
            <sz val="8"/>
            <rFont val="Tahoma"/>
            <family val="2"/>
          </rPr>
          <t>Source: Cyta Proposal for new products</t>
        </r>
      </text>
    </comment>
    <comment ref="A52" authorId="0">
      <text>
        <r>
          <rPr>
            <b/>
            <sz val="8"/>
            <rFont val="Tahoma"/>
            <family val="2"/>
          </rPr>
          <t>Source: Cyta Proposal for new products</t>
        </r>
        <r>
          <rPr>
            <sz val="8"/>
            <rFont val="Tahoma"/>
            <family val="2"/>
          </rPr>
          <t xml:space="preserve">
</t>
        </r>
      </text>
    </comment>
    <comment ref="D60" authorId="0">
      <text>
        <r>
          <rPr>
            <b/>
            <sz val="8"/>
            <rFont val="Tahoma"/>
            <family val="2"/>
          </rPr>
          <t>GTA report</t>
        </r>
      </text>
    </comment>
  </commentList>
</comments>
</file>

<file path=xl/sharedStrings.xml><?xml version="1.0" encoding="utf-8"?>
<sst xmlns="http://schemas.openxmlformats.org/spreadsheetml/2006/main" count="318" uniqueCount="229">
  <si>
    <t>Αναπροσαρμογή Κόστους LLU</t>
  </si>
  <si>
    <r>
      <rPr>
        <b/>
        <sz val="9"/>
        <rFont val="Arial"/>
        <family val="2"/>
      </rPr>
      <t>METHODOLOGY</t>
    </r>
    <r>
      <rPr>
        <sz val="9"/>
        <rFont val="Arial"/>
        <family val="2"/>
      </rPr>
      <t xml:space="preserve"> FOR MARGIN SQUEEZE
-------------------------------------------------------------
1) The purpose of this model is to assess whether CYTA is abusing its dominant position by charging unfair prices for the access to the Local Loop in relation with the rental of the fixed telephony to their retail customers.
2) The evaluation methodology uses the concept of the “equally efficient operator “
3) The examination takes into consideration the following parameters:
      - Income Factors
                  a) Projection of income for I-choices services based upon the proposed products for 2008 
                   (Monthly rental + Connection)
                 b) Projection of income for PSTN services (Monthly rental + Connection) based upon the results of the
                     Costing System Audit (Re-Run R40) for 2008
                  c) Projection of income for IP Telephony (Monthly rental + Connection) for 2008 as per CYTA’s proposal.
     - Cost Factors
                 a) I-choice Opex &amp; Capex based upon 2007 audited results (Re-Run), increased by the projected demand 
                 for network resources
                b)  LLU cost based upon the 2007 audited results (Re-Run)
               c) IP telephony Cost based upon the proposal of CYTA regarding new services
               d) NGN service is not a Retail or Wholesale Service, therefore the total cost related to this pool is consider
                   to be a common cost, which it should be allocated to all the existing services. Due to lack of information
                   on behalf of CYTA regarding the allocation factor of this costing pool, the central overheads allocation
                   factor is used, in order to reflect a distribution of the NGN cost to all retail and wholesale services provided 
                   by CYTA.
               e) ATM cost that is related to broadband services and is not already included in the i-choice costing pool.
4) If there is a negative difference between income and costs then the cost of LLU has to drop to the point in which the income equals the cost. 
</t>
    </r>
  </si>
  <si>
    <t>PSTN Retail and overhead</t>
  </si>
  <si>
    <t>Total cost</t>
  </si>
  <si>
    <t>150-ORD 152</t>
  </si>
  <si>
    <t>Licence on Numbering</t>
  </si>
  <si>
    <t>550-ORD 153</t>
  </si>
  <si>
    <t>Issue &amp; Monitoring Invoices</t>
  </si>
  <si>
    <t>550-ORD 154</t>
  </si>
  <si>
    <t>Other Management Systems</t>
  </si>
  <si>
    <t>550-ORD 500</t>
  </si>
  <si>
    <t>Cash</t>
  </si>
  <si>
    <t>550-ORD 507</t>
  </si>
  <si>
    <t>Local Suppliers</t>
  </si>
  <si>
    <t>550-ORD 510</t>
  </si>
  <si>
    <t>Payroll Liabilities</t>
  </si>
  <si>
    <t>900-PR 02</t>
  </si>
  <si>
    <t>Telephony Subscription</t>
  </si>
  <si>
    <t>050-BCISCUS000</t>
  </si>
  <si>
    <t>IS Customer Services System</t>
  </si>
  <si>
    <t>050-BCTMFCT000</t>
  </si>
  <si>
    <t>Terminal Eqpt FCT</t>
  </si>
  <si>
    <t>100-ORD 001</t>
  </si>
  <si>
    <t>Building Group - Depn &amp; Mtce</t>
  </si>
  <si>
    <t>100-ORD 002</t>
  </si>
  <si>
    <t>Building Accommodation</t>
  </si>
  <si>
    <t>100-ORD 005</t>
  </si>
  <si>
    <t>Power &amp; Electrom. Spec. use</t>
  </si>
  <si>
    <t>100-ORD 012</t>
  </si>
  <si>
    <t>Stores Management</t>
  </si>
  <si>
    <t>100-ORD 014</t>
  </si>
  <si>
    <t>Personnel Services Departmen</t>
  </si>
  <si>
    <t>100-ORD 015</t>
  </si>
  <si>
    <t>Employee Services</t>
  </si>
  <si>
    <t>100-ORD 028</t>
  </si>
  <si>
    <t>Information System Dept O/H</t>
  </si>
  <si>
    <t>100-ORD 029</t>
  </si>
  <si>
    <t>Terminal Eqpt - Services</t>
  </si>
  <si>
    <t>100-ORD 032</t>
  </si>
  <si>
    <t>Mechanical Aids</t>
  </si>
  <si>
    <t>100-ORD 033</t>
  </si>
  <si>
    <t>Financial Services Dept. O/H</t>
  </si>
  <si>
    <t>100-ORD 035</t>
  </si>
  <si>
    <t>Mobile Services Dept OH</t>
  </si>
  <si>
    <t>100-ORD 036</t>
  </si>
  <si>
    <t>Internal Audit Dept. O/H</t>
  </si>
  <si>
    <t>100-ORD 037</t>
  </si>
  <si>
    <t>Manpower Development</t>
  </si>
  <si>
    <t>100-ORD 045</t>
  </si>
  <si>
    <t>Electromechanics Administrat</t>
  </si>
  <si>
    <t>100-ORD 049</t>
  </si>
  <si>
    <t>Transport</t>
  </si>
  <si>
    <t>100-ORD 052</t>
  </si>
  <si>
    <t>Area Services Dept. O/H</t>
  </si>
  <si>
    <t>100-ORD 054</t>
  </si>
  <si>
    <t>Sales Administration</t>
  </si>
  <si>
    <t>100-ORD 057</t>
  </si>
  <si>
    <t>TRAVELLING ABROAD</t>
  </si>
  <si>
    <t>100-ORD 058</t>
  </si>
  <si>
    <t>Policies and Strategies</t>
  </si>
  <si>
    <t>100-ORD 061</t>
  </si>
  <si>
    <t>Value Added Services Dept oh</t>
  </si>
  <si>
    <t>100-ORD 068</t>
  </si>
  <si>
    <t>Network Services Dept'l O/H</t>
  </si>
  <si>
    <t>100-ORD 070</t>
  </si>
  <si>
    <t>Stores Management Depart. O/</t>
  </si>
  <si>
    <t>100-ORD 071</t>
  </si>
  <si>
    <t>Telecom. &amp; Other Infrastruct</t>
  </si>
  <si>
    <t>100-ORD 072</t>
  </si>
  <si>
    <t>Fixed Telecommunic. Serv. De</t>
  </si>
  <si>
    <t>100-ORD 076</t>
  </si>
  <si>
    <t>Small Systems</t>
  </si>
  <si>
    <t>100-ORD 079</t>
  </si>
  <si>
    <t>Supporting Infrastructure De</t>
  </si>
  <si>
    <t>100-ORD 081</t>
  </si>
  <si>
    <t>Business Management Support</t>
  </si>
  <si>
    <t>100-ORD 083</t>
  </si>
  <si>
    <t>Bad &amp; Doubtful Debts(OPEX)</t>
  </si>
  <si>
    <t>100-ORD 087</t>
  </si>
  <si>
    <t>Transmission Dept O/H</t>
  </si>
  <si>
    <t>100-ORD 156</t>
  </si>
  <si>
    <t>INSURANCES</t>
  </si>
  <si>
    <t>100-ORD 177</t>
  </si>
  <si>
    <t>Furnitures</t>
  </si>
  <si>
    <t>100-ORD 178</t>
  </si>
  <si>
    <t>Buildings Administration</t>
  </si>
  <si>
    <t>100-ORD 181</t>
  </si>
  <si>
    <t>Computer Mainframe</t>
  </si>
  <si>
    <t>100-ORD 182</t>
  </si>
  <si>
    <t>Computer Peripherals</t>
  </si>
  <si>
    <t>100-ORD 501</t>
  </si>
  <si>
    <t>Stock</t>
  </si>
  <si>
    <t>100-ORD 502</t>
  </si>
  <si>
    <t>Subscribers A/cs</t>
  </si>
  <si>
    <t>100-ORD 509</t>
  </si>
  <si>
    <t>Overseas Suppliers</t>
  </si>
  <si>
    <t>100-ORD 511</t>
  </si>
  <si>
    <t>Buildings Under Construction</t>
  </si>
  <si>
    <t>100-ORD 513</t>
  </si>
  <si>
    <t>SUBSCRIBER DEPOSITS</t>
  </si>
  <si>
    <t>100-ORD 583</t>
  </si>
  <si>
    <t>Bad &amp; Doubtful Debts(CAPEX)</t>
  </si>
  <si>
    <t>150-ORD 190</t>
  </si>
  <si>
    <t>Advertising</t>
  </si>
  <si>
    <t>160-ORD 194</t>
  </si>
  <si>
    <t>Corporate Image</t>
  </si>
  <si>
    <t>500-CFA 01</t>
  </si>
  <si>
    <t>Consulting</t>
  </si>
  <si>
    <t>500-CFA 02</t>
  </si>
  <si>
    <t>Complaint Handling</t>
  </si>
  <si>
    <t>500-CFA 04</t>
  </si>
  <si>
    <t>Billing Subscribers Data</t>
  </si>
  <si>
    <t>500-CFA 04.1</t>
  </si>
  <si>
    <t>Billing - Printing</t>
  </si>
  <si>
    <t>500-CFA 04.2</t>
  </si>
  <si>
    <t>Billing Invoicing</t>
  </si>
  <si>
    <t>600-COH</t>
  </si>
  <si>
    <t>Central Overheads</t>
  </si>
  <si>
    <t>800-PR 87</t>
  </si>
  <si>
    <t>WLR - PSTN Subscription</t>
  </si>
  <si>
    <t>100-ORD 004</t>
  </si>
  <si>
    <t>Power &amp; Electr.Equip.-O&amp;M Ac</t>
  </si>
  <si>
    <t>100-ORD 013</t>
  </si>
  <si>
    <t>User Support</t>
  </si>
  <si>
    <t>100-ORD 031</t>
  </si>
  <si>
    <t>Recruitment</t>
  </si>
  <si>
    <t>100-ORD 059</t>
  </si>
  <si>
    <t>Public Relations</t>
  </si>
  <si>
    <t>100-ORD 060</t>
  </si>
  <si>
    <t>Commitee of Tenders</t>
  </si>
  <si>
    <t>100-ORD 093</t>
  </si>
  <si>
    <t>General Manager Dept O/H</t>
  </si>
  <si>
    <t>100-ORD 094</t>
  </si>
  <si>
    <t>Legal Services Dept O/H</t>
  </si>
  <si>
    <t>100-ORD 162</t>
  </si>
  <si>
    <t>Connection-Wholesale</t>
  </si>
  <si>
    <t>100-ORD 176</t>
  </si>
  <si>
    <t>Testing Eqpt</t>
  </si>
  <si>
    <t>100-ORD 179</t>
  </si>
  <si>
    <t>General Procurement</t>
  </si>
  <si>
    <t>100-ORD 184</t>
  </si>
  <si>
    <t>System Support</t>
  </si>
  <si>
    <t>Opex</t>
  </si>
  <si>
    <t>Capex</t>
  </si>
  <si>
    <t>WACC</t>
  </si>
  <si>
    <t>050-610.362000</t>
  </si>
  <si>
    <t>Directories Printing</t>
  </si>
  <si>
    <t>050-ADAANCF000</t>
  </si>
  <si>
    <t>Admin of Annoying Call Fix Tel</t>
  </si>
  <si>
    <t>050-ADRECON000</t>
  </si>
  <si>
    <t>Reconnections</t>
  </si>
  <si>
    <t>050-ADTLSUB000</t>
  </si>
  <si>
    <t>050-ARBMNRA000</t>
  </si>
  <si>
    <t>Admin Regulator Issues</t>
  </si>
  <si>
    <t>050-DFISCUS000</t>
  </si>
  <si>
    <t>Information System CUS</t>
  </si>
  <si>
    <t>050-DNTMFCT000</t>
  </si>
  <si>
    <t>050-MFISCUS002</t>
  </si>
  <si>
    <t>050-MNXRDTLF00</t>
  </si>
  <si>
    <t>Tx Radiotelephones PHO</t>
  </si>
  <si>
    <t>Unitary annual cost</t>
  </si>
  <si>
    <t>Unitary monthly cost</t>
  </si>
  <si>
    <t>Included?</t>
  </si>
  <si>
    <t>Retail and overhead</t>
  </si>
  <si>
    <t>per subscriber per month</t>
  </si>
  <si>
    <t>Ποσοστό αναβάθμισης υφιστάμενων πελατών (512&amp;1000)</t>
  </si>
  <si>
    <t>Υφιστάμενο προιόν</t>
  </si>
  <si>
    <t>Πελάτες τέλος 2007</t>
  </si>
  <si>
    <t>Νέο Προιόν</t>
  </si>
  <si>
    <t>Πελάτες τέλος 2008</t>
  </si>
  <si>
    <t>Μέσος όρος πελατών 2008</t>
  </si>
  <si>
    <t>Προτεινόμενα τέλη</t>
  </si>
  <si>
    <t>Έσοδα 2008</t>
  </si>
  <si>
    <t>Σύνολο</t>
  </si>
  <si>
    <t>Μήνες Δωρεάν Εγκατάστασης</t>
  </si>
  <si>
    <t>Νέες Συνδέσεις</t>
  </si>
  <si>
    <t>Μέσος Όρος Πελατών 2008</t>
  </si>
  <si>
    <t>Τέλος Μηνιαίας Συνδρομής</t>
  </si>
  <si>
    <t>Κόστος LIC</t>
  </si>
  <si>
    <t>Μηνιαίο Εισόδημα</t>
  </si>
  <si>
    <t>Τέλος Μηνιαίας Συνδρομής (RUN CYTA)</t>
  </si>
  <si>
    <t>1. Προβλεπόμενα Έσοδα I-Choice 2008 - Συνδρομή</t>
  </si>
  <si>
    <t>2. Προβλεπόμενα Έσοδα I-Choice 2008 - Εγκατάσταση</t>
  </si>
  <si>
    <t>3. Προβλεπόμενα Έσοδα PSTN - Συνδρομή</t>
  </si>
  <si>
    <t>4. Προβλεπόμενα Έσοδα PSTN - Σύνδεση</t>
  </si>
  <si>
    <t>Τέλος Σύνδεσης (RUN CYTA)</t>
  </si>
  <si>
    <t>% LIC επί της Σύνδεσης</t>
  </si>
  <si>
    <t>Εισόδημα από τέλος Σύνδεσης</t>
  </si>
  <si>
    <t>5. Προβλεπόμενα Έσοδα από συνδρομή σε IP τηλεφωνία</t>
  </si>
  <si>
    <t>Υπηρεσία</t>
  </si>
  <si>
    <t>Μέσος όρος διάρκειας ενεργού πελάτη</t>
  </si>
  <si>
    <t>Μεσοσταθμικά Ετήσια Έσοδα</t>
  </si>
  <si>
    <t>6. Προβλεπόμενα Έσοδα από σύνδεση σε IP τηλεφωνία</t>
  </si>
  <si>
    <t>OPEX</t>
  </si>
  <si>
    <t>CAPEX</t>
  </si>
  <si>
    <t>Cost of Capital</t>
  </si>
  <si>
    <t>% Αύξηση 2008</t>
  </si>
  <si>
    <t>Κόστος 2008</t>
  </si>
  <si>
    <t>Προϋπο. Κόστος 2007</t>
  </si>
  <si>
    <t>LLU Συνδρομή</t>
  </si>
  <si>
    <t>LLU Σύνδεση</t>
  </si>
  <si>
    <t>Νέοι Πελάτες</t>
  </si>
  <si>
    <t>2. Προβλεπόμενο Κόστος LLU 2008</t>
  </si>
  <si>
    <t>3. Προβλεπόμενο Κόστος IP τηλεφωνία 2008</t>
  </si>
  <si>
    <t>4. Προβλεπόμενο Κόστος NGN</t>
  </si>
  <si>
    <t>% Χρησιμοποίησης στο I-Choice</t>
  </si>
  <si>
    <t>Συνολικά</t>
  </si>
  <si>
    <t>Συνδρομητή / Μήνα</t>
  </si>
  <si>
    <t>Έσοδα</t>
  </si>
  <si>
    <t>Μεσοσταθμικός Αριθμός Συνδρομητών</t>
  </si>
  <si>
    <t>Κόστος</t>
  </si>
  <si>
    <t>5. Προβλεπόμενο Κόστος ATM</t>
  </si>
  <si>
    <t>Χρόνος Ομιλίας</t>
  </si>
  <si>
    <t>Τέλος Κλήσης</t>
  </si>
  <si>
    <t>Περιθώριο Κέρδους</t>
  </si>
  <si>
    <t>6. OH &amp; Retail για LLU</t>
  </si>
  <si>
    <t>Κόστος ΟΗ / Λιανικό 
(RUN CYTA)</t>
  </si>
  <si>
    <t>Αναπροσαρμογή τιμής LLU</t>
  </si>
  <si>
    <t>Κόστος Συνδρομής LLU</t>
  </si>
  <si>
    <t>Νέο Τέλος Συνδρομής  LLU</t>
  </si>
  <si>
    <t>% Διαφορά Αρχικού &amp; Νέου Τέλος Συνδρομής  LLU</t>
  </si>
  <si>
    <t>Source: Analysis Model / Cyta Costing System</t>
  </si>
  <si>
    <t>Service</t>
  </si>
  <si>
    <t>I-Choice</t>
  </si>
  <si>
    <t>I-Choice (unprofitable)</t>
  </si>
  <si>
    <t>I-Choice Connection</t>
  </si>
  <si>
    <t>1. Προβλεπόμενο Κόστος I-Choice 2008</t>
  </si>
  <si>
    <t>Τέλος 
(RE RUN 41)</t>
  </si>
  <si>
    <t>Επιθυμητό περιθώριο Κέρδους πέραν του WACC</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</si>
</sst>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Red]\-#,##0_);0_);@_)"/>
    <numFmt numFmtId="165" formatCode="#,##0.00_);[Red]\-#,##0.00_);0.00_);@_)"/>
    <numFmt numFmtId="166" formatCode="#,##0%;[Red]\-#,##0%;0%;@_)"/>
    <numFmt numFmtId="167" formatCode="#,##0.00%;[Red]\-#,##0.00%;0.00%;@_)"/>
    <numFmt numFmtId="168" formatCode="dd\ mmm\ yy_)"/>
    <numFmt numFmtId="169" formatCode="* _(#,##0_);[Red]* \(#,##0\);* _(&quot;-&quot;?_);@_)"/>
    <numFmt numFmtId="170" formatCode="* _(#,##0.00_);[Red]* \(#,##0.00\);* _(&quot;-&quot;?_);@_)"/>
    <numFmt numFmtId="171" formatCode="\€\ * _(#,##0_);[Red]\€\ * \(#,##0\);\€\ * _(&quot;-&quot;?_);@_)"/>
    <numFmt numFmtId="172" formatCode="\€\ * _(#,##0.00_);[Red]\€\ * \(#,##0.00\);\€\ * _(&quot;-&quot;?_);@_)"/>
    <numFmt numFmtId="173" formatCode="[$EUR]\ * _(#,##0_);[Red][$EUR]\ * \(#,##0\);[$EUR]\ * _(&quot;-&quot;?_);@_)"/>
    <numFmt numFmtId="174" formatCode="[$EUR]\ * _(#,##0.00_);[Red][$EUR]\ * \(#,##0.00\);[$EUR]\ * _(&quot;-&quot;?_);@_)"/>
    <numFmt numFmtId="175" formatCode="\$\ * _(#,##0_);[Red]\$\ * \(#,##0\);\$\ * _(&quot;-&quot;?_);@_)"/>
    <numFmt numFmtId="176" formatCode="\$\ * _(#,##0.00_);[Red]\$\ * \(#,##0.00\);\$\ * _(&quot;-&quot;?_);@_)"/>
    <numFmt numFmtId="177" formatCode="[$USD]\ * _(#,##0_);[Red][$USD]\ * \(#,##0\);[$USD]\ * _(&quot;-&quot;?_);@_)"/>
    <numFmt numFmtId="178" formatCode="[$USD]\ * _(#,##0.00_);[Red][$USD]\ * \(#,##0.00\);[$USD]\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mmm\ yy_)"/>
    <numFmt numFmtId="184" formatCode="yyyy_)"/>
    <numFmt numFmtId="185" formatCode="#,##0.0_);[Red]\-#,##0.0_);0.0_);@_)"/>
    <numFmt numFmtId="186" formatCode="\\ * _(#,##0_);[Red]\\ * \(#,##0\);\\ * _(&quot;-&quot;?_);@_)"/>
    <numFmt numFmtId="187" formatCode="_-* #,##0.00\ [$€-408]_-;\-* #,##0.00\ [$€-408]_-;_-* &quot;-&quot;??\ [$€-408]_-;_-@_-"/>
    <numFmt numFmtId="188" formatCode="#,##0.00\ &quot;€&quot;"/>
    <numFmt numFmtId="189" formatCode="#,##0\ &quot;€&quot;"/>
    <numFmt numFmtId="190" formatCode="_-[$£-809]* #,##0.00_-;\-[$£-809]* #,##0.00_-;_-[$£-809]* &quot;-&quot;??_-;_-@_-"/>
    <numFmt numFmtId="191" formatCode="#,##0\ [$€-1]"/>
    <numFmt numFmtId="192" formatCode="_-* #,##0\ [$€-408]_-;\-* #,##0\ [$€-408]_-;_-* &quot;-&quot;??\ [$€-408]_-;_-@_-"/>
    <numFmt numFmtId="193" formatCode="#,##0.00\ [$€-1]"/>
    <numFmt numFmtId="194" formatCode="#,##0.0000\ &quot;€&quot;"/>
  </numFmts>
  <fonts count="33">
    <font>
      <sz val="9"/>
      <name val="Arial"/>
      <family val="2"/>
    </font>
    <font>
      <sz val="11"/>
      <color indexed="8"/>
      <name val="Calibri"/>
      <family val="2"/>
    </font>
    <font>
      <b/>
      <sz val="12"/>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55"/>
      <name val="Arial"/>
      <family val="2"/>
    </font>
    <font>
      <i/>
      <sz val="9"/>
      <color indexed="16"/>
      <name val="Arial"/>
      <family val="2"/>
    </font>
    <font>
      <b/>
      <sz val="9"/>
      <color indexed="8"/>
      <name val="Arial"/>
      <family val="2"/>
    </font>
    <font>
      <sz val="9"/>
      <color indexed="8"/>
      <name val="Arial"/>
      <family val="2"/>
    </font>
    <font>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name val="Tahoma"/>
      <family val="2"/>
    </font>
    <font>
      <sz val="10"/>
      <name val="Tahoma"/>
      <family val="2"/>
    </font>
    <font>
      <sz val="8"/>
      <name val="Tahoma"/>
      <family val="2"/>
    </font>
    <font>
      <b/>
      <sz val="8"/>
      <name val="Tahoma"/>
      <family val="2"/>
    </font>
    <font>
      <sz val="10"/>
      <color indexed="8"/>
      <name val="Tahoma"/>
      <family val="2"/>
    </font>
    <font>
      <b/>
      <sz val="10"/>
      <color indexed="8"/>
      <name val="Tahom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8"/>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dotted">
        <color indexed="57"/>
      </left>
      <right style="dotted">
        <color indexed="57"/>
      </right>
      <top style="dotted">
        <color indexed="57"/>
      </top>
      <bottom style="dotted">
        <color indexed="57"/>
      </bottom>
    </border>
    <border>
      <left style="thin">
        <color indexed="57"/>
      </left>
      <right style="thin">
        <color indexed="57"/>
      </right>
      <top style="thin">
        <color indexed="57"/>
      </top>
      <bottom style="thin">
        <color indexed="57"/>
      </bottom>
    </border>
    <border>
      <left style="thin">
        <color indexed="12"/>
      </left>
      <right style="thin">
        <color indexed="12"/>
      </right>
      <top style="thin">
        <color indexed="12"/>
      </top>
      <bottom style="thin">
        <color indexed="12"/>
      </bottom>
    </border>
    <border>
      <left/>
      <right/>
      <top/>
      <bottom style="double">
        <color indexed="52"/>
      </bottom>
    </border>
    <border>
      <left/>
      <right/>
      <top style="medium">
        <color indexed="41"/>
      </top>
      <bottom style="medium">
        <color indexed="41"/>
      </bottom>
    </border>
    <border>
      <left/>
      <right/>
      <top style="medium">
        <color indexed="41"/>
      </top>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style="thin"/>
      <top/>
      <bottom style="thin"/>
    </border>
    <border>
      <left/>
      <right/>
      <top style="thin"/>
      <bottom style="thin"/>
    </border>
  </borders>
  <cellStyleXfs count="115">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0" fillId="0" borderId="0" applyNumberFormat="0" applyAlignment="0">
      <protection/>
    </xf>
    <xf numFmtId="0" fontId="15" fillId="20" borderId="1" applyNumberFormat="0" applyAlignment="0" applyProtection="0"/>
    <xf numFmtId="165" fontId="8" fillId="0" borderId="0" applyNumberFormat="0" applyAlignment="0">
      <protection/>
    </xf>
    <xf numFmtId="0" fontId="5" fillId="21" borderId="0" applyNumberFormat="0">
      <alignment horizontal="center" vertical="top" wrapText="1"/>
      <protection/>
    </xf>
    <xf numFmtId="0" fontId="5" fillId="21" borderId="0" applyNumberFormat="0">
      <alignment horizontal="left" vertical="top" wrapText="1"/>
      <protection/>
    </xf>
    <xf numFmtId="0" fontId="5" fillId="21" borderId="0" applyNumberFormat="0">
      <alignment horizontal="centerContinuous" vertical="top"/>
      <protection/>
    </xf>
    <xf numFmtId="0" fontId="0" fillId="21" borderId="0" applyNumberFormat="0">
      <alignment horizontal="center" vertical="top" wrapText="1"/>
      <protection/>
    </xf>
    <xf numFmtId="0" fontId="10" fillId="21" borderId="0" applyNumberFormat="0">
      <alignment horizontal="center" vertical="top" wrapText="1"/>
      <protection/>
    </xf>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86" fontId="11"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6" fillId="21" borderId="0" applyNumberFormat="0">
      <alignment vertical="center"/>
      <protection/>
    </xf>
    <xf numFmtId="0" fontId="3"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0" fillId="22" borderId="0" applyNumberFormat="0" applyFont="0" applyBorder="0" applyAlignment="0" applyProtection="0"/>
    <xf numFmtId="0" fontId="21" fillId="7" borderId="5" applyNumberFormat="0" applyAlignment="0" applyProtection="0"/>
    <xf numFmtId="0" fontId="0" fillId="0" borderId="6" applyNumberFormat="0" applyAlignment="0">
      <protection/>
    </xf>
    <xf numFmtId="0" fontId="0" fillId="0" borderId="7" applyNumberFormat="0" applyAlignment="0">
      <protection locked="0"/>
    </xf>
    <xf numFmtId="164" fontId="0" fillId="23" borderId="7" applyNumberFormat="0" applyAlignment="0">
      <protection locked="0"/>
    </xf>
    <xf numFmtId="0" fontId="0" fillId="4" borderId="0" applyNumberFormat="0" applyAlignment="0">
      <protection/>
    </xf>
    <xf numFmtId="0" fontId="0" fillId="10" borderId="0" applyNumberFormat="0" applyAlignment="0">
      <protection/>
    </xf>
    <xf numFmtId="0" fontId="11" fillId="4" borderId="0" applyNumberFormat="0" applyAlignment="0">
      <protection/>
    </xf>
    <xf numFmtId="0" fontId="0" fillId="0" borderId="8" applyNumberFormat="0" applyAlignment="0">
      <protection locked="0"/>
    </xf>
    <xf numFmtId="0" fontId="22" fillId="0" borderId="9" applyNumberFormat="0" applyFill="0" applyAlignment="0" applyProtection="0"/>
    <xf numFmtId="0" fontId="9" fillId="0" borderId="0" applyNumberFormat="0" applyAlignment="0">
      <protection/>
    </xf>
    <xf numFmtId="0" fontId="23" fillId="24" borderId="0" applyNumberFormat="0" applyBorder="0" applyAlignment="0" applyProtection="0"/>
    <xf numFmtId="0" fontId="7"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0" fillId="11" borderId="0" applyNumberFormat="0" applyFont="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lignment horizontal="left" vertical="center" wrapText="1"/>
      <protection/>
    </xf>
    <xf numFmtId="0" fontId="0" fillId="0" borderId="0" applyNumberFormat="0" applyFill="0" applyBorder="0">
      <alignment horizontal="left" vertical="center" wrapText="1" indent="1"/>
      <protection/>
    </xf>
    <xf numFmtId="0" fontId="10" fillId="0" borderId="0" applyNumberFormat="0" applyFill="0" applyBorder="0">
      <alignment horizontal="left" vertical="center" wrapText="1"/>
      <protection/>
    </xf>
    <xf numFmtId="0" fontId="12" fillId="0" borderId="0">
      <alignment vertical="top"/>
      <protection/>
    </xf>
    <xf numFmtId="164" fontId="5" fillId="0" borderId="10" applyNumberFormat="0" applyFill="0" applyAlignment="0" applyProtection="0"/>
    <xf numFmtId="164" fontId="0" fillId="0" borderId="11" applyNumberFormat="0" applyFont="0" applyFill="0" applyAlignment="0" applyProtection="0"/>
    <xf numFmtId="0" fontId="0" fillId="25" borderId="0" applyNumberFormat="0" applyFont="0" applyBorder="0" applyAlignment="0" applyProtection="0"/>
    <xf numFmtId="0" fontId="0" fillId="0" borderId="0" applyNumberFormat="0" applyFont="0" applyFill="0" applyAlignment="0" applyProtection="0"/>
    <xf numFmtId="164" fontId="0" fillId="0" borderId="0" applyNumberFormat="0" applyFont="0" applyBorder="0" applyAlignment="0" applyProtection="0"/>
    <xf numFmtId="49" fontId="0" fillId="0" borderId="0" applyFont="0" applyFill="0" applyBorder="0" applyAlignment="0" applyProtection="0"/>
    <xf numFmtId="0" fontId="24" fillId="0" borderId="0" applyNumberFormat="0" applyFill="0" applyBorder="0" applyAlignment="0" applyProtection="0"/>
    <xf numFmtId="164" fontId="5" fillId="0" borderId="0" applyNumberFormat="0" applyFill="0" applyBorder="0" applyAlignment="0" applyProtection="0"/>
    <xf numFmtId="164" fontId="5" fillId="21" borderId="0" applyNumberFormat="0" applyAlignment="0" applyProtection="0"/>
    <xf numFmtId="0" fontId="0" fillId="0" borderId="0" applyNumberFormat="0" applyFont="0" applyBorder="0" applyAlignment="0" applyProtection="0"/>
    <xf numFmtId="0" fontId="0" fillId="0" borderId="0" applyNumberFormat="0" applyFont="0" applyAlignment="0" applyProtection="0"/>
    <xf numFmtId="0" fontId="25" fillId="0" borderId="0" applyNumberFormat="0" applyFill="0" applyBorder="0" applyAlignment="0" applyProtection="0"/>
  </cellStyleXfs>
  <cellXfs count="84">
    <xf numFmtId="0" fontId="0" fillId="0" borderId="0" xfId="0" applyAlignment="1">
      <alignment vertical="center"/>
    </xf>
    <xf numFmtId="164" fontId="0" fillId="0" borderId="7" xfId="83" applyNumberFormat="1" applyAlignment="1">
      <alignment vertical="center"/>
      <protection locked="0"/>
    </xf>
    <xf numFmtId="0" fontId="7" fillId="0" borderId="0" xfId="92" applyAlignment="1">
      <alignment vertical="center"/>
    </xf>
    <xf numFmtId="0" fontId="3" fillId="0" borderId="0" xfId="72" applyAlignment="1">
      <alignment vertical="center"/>
    </xf>
    <xf numFmtId="0" fontId="6" fillId="0" borderId="0" xfId="71" applyFill="1" applyBorder="1">
      <alignment vertical="center"/>
      <protection/>
    </xf>
    <xf numFmtId="0" fontId="5" fillId="0" borderId="0" xfId="0" applyFont="1" applyAlignment="1">
      <alignment vertical="center"/>
    </xf>
    <xf numFmtId="185" fontId="0" fillId="0" borderId="0" xfId="48" applyNumberFormat="1" applyFont="1" applyAlignment="1">
      <alignment vertical="center"/>
    </xf>
    <xf numFmtId="0" fontId="6" fillId="0" borderId="0" xfId="71" applyFont="1" applyFill="1">
      <alignment vertical="center"/>
      <protection/>
    </xf>
    <xf numFmtId="164" fontId="0" fillId="0" borderId="0" xfId="48" applyFont="1" applyAlignment="1">
      <alignment vertical="center"/>
    </xf>
    <xf numFmtId="0" fontId="5" fillId="0" borderId="0" xfId="0" applyFont="1" applyAlignment="1">
      <alignment horizontal="center" vertical="center"/>
    </xf>
    <xf numFmtId="164" fontId="5" fillId="0" borderId="0" xfId="0" applyNumberFormat="1" applyFont="1" applyAlignment="1">
      <alignment vertical="center"/>
    </xf>
    <xf numFmtId="164" fontId="0" fillId="0" borderId="0" xfId="48" applyFont="1" applyFill="1" applyBorder="1" applyAlignment="1">
      <alignment vertical="center"/>
    </xf>
    <xf numFmtId="164" fontId="5" fillId="0" borderId="0" xfId="48" applyFont="1" applyAlignment="1">
      <alignment vertical="center"/>
    </xf>
    <xf numFmtId="167" fontId="0" fillId="0" borderId="0" xfId="96" applyNumberFormat="1" applyBorder="1" applyAlignment="1" applyProtection="1">
      <alignment vertical="center"/>
      <protection locked="0"/>
    </xf>
    <xf numFmtId="0" fontId="0" fillId="0" borderId="0" xfId="0" applyBorder="1" applyAlignment="1">
      <alignment vertical="center"/>
    </xf>
    <xf numFmtId="187" fontId="30" fillId="0" borderId="0" xfId="0" applyNumberFormat="1" applyFont="1" applyAlignment="1">
      <alignment/>
    </xf>
    <xf numFmtId="187" fontId="26" fillId="24" borderId="12" xfId="0" applyNumberFormat="1" applyFont="1" applyFill="1" applyBorder="1" applyAlignment="1">
      <alignment horizontal="center" vertical="center" wrapText="1"/>
    </xf>
    <xf numFmtId="3" fontId="26" fillId="14" borderId="12" xfId="0" applyNumberFormat="1" applyFont="1" applyFill="1" applyBorder="1" applyAlignment="1">
      <alignment/>
    </xf>
    <xf numFmtId="187" fontId="30" fillId="0" borderId="12" xfId="0" applyNumberFormat="1" applyFont="1" applyBorder="1" applyAlignment="1">
      <alignment vertical="center"/>
    </xf>
    <xf numFmtId="3" fontId="30" fillId="0" borderId="12" xfId="0" applyNumberFormat="1" applyFont="1" applyBorder="1" applyAlignment="1">
      <alignment vertical="center"/>
    </xf>
    <xf numFmtId="188" fontId="30" fillId="0" borderId="12" xfId="0" applyNumberFormat="1" applyFont="1" applyFill="1" applyBorder="1" applyAlignment="1">
      <alignment vertical="center"/>
    </xf>
    <xf numFmtId="187" fontId="30" fillId="0" borderId="12" xfId="0" applyNumberFormat="1" applyFont="1" applyBorder="1" applyAlignment="1">
      <alignment vertical="center" wrapText="1"/>
    </xf>
    <xf numFmtId="3" fontId="30" fillId="0" borderId="12" xfId="0" applyNumberFormat="1" applyFont="1" applyBorder="1" applyAlignment="1">
      <alignment vertical="center" wrapText="1"/>
    </xf>
    <xf numFmtId="188" fontId="30" fillId="0" borderId="12" xfId="0" applyNumberFormat="1" applyFont="1" applyBorder="1" applyAlignment="1">
      <alignment vertical="center"/>
    </xf>
    <xf numFmtId="187" fontId="30" fillId="14" borderId="12" xfId="0" applyNumberFormat="1" applyFont="1" applyFill="1" applyBorder="1" applyAlignment="1">
      <alignment/>
    </xf>
    <xf numFmtId="9" fontId="30" fillId="24" borderId="12" xfId="0" applyNumberFormat="1" applyFont="1" applyFill="1" applyBorder="1" applyAlignment="1">
      <alignment horizontal="center"/>
    </xf>
    <xf numFmtId="164" fontId="30" fillId="24" borderId="12" xfId="48" applyFont="1" applyFill="1" applyBorder="1" applyAlignment="1">
      <alignment horizontal="center"/>
    </xf>
    <xf numFmtId="189" fontId="31" fillId="17" borderId="12" xfId="0" applyNumberFormat="1" applyFont="1" applyFill="1" applyBorder="1" applyAlignment="1">
      <alignment vertical="center"/>
    </xf>
    <xf numFmtId="167" fontId="30" fillId="0" borderId="12" xfId="96" applyNumberFormat="1" applyFont="1" applyFill="1" applyBorder="1" applyAlignment="1">
      <alignment vertical="center"/>
    </xf>
    <xf numFmtId="190" fontId="0" fillId="11" borderId="0" xfId="95" applyNumberFormat="1" applyFont="1" applyAlignment="1">
      <alignment vertical="center"/>
    </xf>
    <xf numFmtId="187" fontId="26" fillId="24" borderId="13" xfId="0" applyNumberFormat="1" applyFont="1" applyFill="1" applyBorder="1" applyAlignment="1">
      <alignment vertical="center" wrapText="1"/>
    </xf>
    <xf numFmtId="3" fontId="30" fillId="0" borderId="13" xfId="0" applyNumberFormat="1" applyFont="1" applyBorder="1" applyAlignment="1">
      <alignment vertical="center"/>
    </xf>
    <xf numFmtId="189" fontId="30" fillId="0" borderId="12" xfId="0" applyNumberFormat="1" applyFont="1" applyFill="1" applyBorder="1" applyAlignment="1">
      <alignment vertical="center"/>
    </xf>
    <xf numFmtId="3" fontId="30" fillId="14" borderId="12" xfId="0" applyNumberFormat="1" applyFont="1" applyFill="1" applyBorder="1" applyAlignment="1">
      <alignment vertical="center"/>
    </xf>
    <xf numFmtId="3" fontId="30" fillId="14" borderId="13" xfId="0" applyNumberFormat="1" applyFont="1" applyFill="1" applyBorder="1" applyAlignment="1">
      <alignment vertical="center"/>
    </xf>
    <xf numFmtId="191" fontId="30" fillId="0" borderId="12" xfId="0" applyNumberFormat="1" applyFont="1" applyBorder="1" applyAlignment="1">
      <alignment vertical="center"/>
    </xf>
    <xf numFmtId="191" fontId="26" fillId="17" borderId="12" xfId="0" applyNumberFormat="1" applyFont="1" applyFill="1" applyBorder="1" applyAlignment="1">
      <alignment/>
    </xf>
    <xf numFmtId="187" fontId="31" fillId="14" borderId="12" xfId="0" applyNumberFormat="1" applyFont="1" applyFill="1" applyBorder="1" applyAlignment="1">
      <alignment horizontal="right"/>
    </xf>
    <xf numFmtId="187" fontId="31" fillId="17" borderId="12" xfId="0" applyNumberFormat="1" applyFont="1" applyFill="1" applyBorder="1" applyAlignment="1">
      <alignment/>
    </xf>
    <xf numFmtId="191" fontId="26" fillId="0" borderId="12" xfId="0" applyNumberFormat="1" applyFont="1" applyFill="1" applyBorder="1" applyAlignment="1">
      <alignment/>
    </xf>
    <xf numFmtId="191" fontId="27" fillId="0" borderId="12" xfId="0" applyNumberFormat="1" applyFont="1" applyFill="1" applyBorder="1" applyAlignment="1">
      <alignment/>
    </xf>
    <xf numFmtId="189" fontId="31" fillId="0" borderId="12" xfId="0" applyNumberFormat="1" applyFont="1" applyFill="1" applyBorder="1" applyAlignment="1">
      <alignment vertical="center"/>
    </xf>
    <xf numFmtId="167" fontId="30" fillId="0" borderId="12" xfId="96" applyNumberFormat="1" applyFont="1" applyBorder="1" applyAlignment="1">
      <alignment vertical="center"/>
    </xf>
    <xf numFmtId="192" fontId="30" fillId="0" borderId="12" xfId="0" applyNumberFormat="1" applyFont="1" applyBorder="1" applyAlignment="1">
      <alignment vertical="center"/>
    </xf>
    <xf numFmtId="187" fontId="31" fillId="14" borderId="12" xfId="0" applyNumberFormat="1" applyFont="1" applyFill="1" applyBorder="1" applyAlignment="1">
      <alignment/>
    </xf>
    <xf numFmtId="187" fontId="31" fillId="14" borderId="12" xfId="0" applyNumberFormat="1" applyFont="1" applyFill="1" applyBorder="1" applyAlignment="1">
      <alignment horizontal="center" vertical="center"/>
    </xf>
    <xf numFmtId="192" fontId="31" fillId="17" borderId="12" xfId="0" applyNumberFormat="1" applyFont="1" applyFill="1" applyBorder="1" applyAlignment="1">
      <alignment/>
    </xf>
    <xf numFmtId="187" fontId="30" fillId="0" borderId="12" xfId="0" applyNumberFormat="1" applyFont="1" applyBorder="1" applyAlignment="1">
      <alignment/>
    </xf>
    <xf numFmtId="187" fontId="30" fillId="0" borderId="12" xfId="0" applyNumberFormat="1" applyFont="1" applyBorder="1" applyAlignment="1">
      <alignment horizontal="center" vertical="center"/>
    </xf>
    <xf numFmtId="191" fontId="30" fillId="17" borderId="12" xfId="0" applyNumberFormat="1" applyFont="1" applyFill="1" applyBorder="1" applyAlignment="1">
      <alignment vertical="center"/>
    </xf>
    <xf numFmtId="0" fontId="5" fillId="24" borderId="12" xfId="99" applyFill="1" applyBorder="1">
      <alignment horizontal="left" vertical="center" wrapText="1"/>
      <protection/>
    </xf>
    <xf numFmtId="0" fontId="10" fillId="24" borderId="12" xfId="99" applyFont="1" applyFill="1" applyBorder="1" applyAlignment="1">
      <alignment horizontal="center" vertical="center" wrapText="1"/>
      <protection/>
    </xf>
    <xf numFmtId="0" fontId="0" fillId="0" borderId="12" xfId="0" applyBorder="1" applyAlignment="1">
      <alignment horizontal="left" vertical="center"/>
    </xf>
    <xf numFmtId="0" fontId="5" fillId="14" borderId="12" xfId="0" applyFont="1" applyFill="1" applyBorder="1" applyAlignment="1">
      <alignment horizontal="right" vertical="center"/>
    </xf>
    <xf numFmtId="193" fontId="27" fillId="0" borderId="12" xfId="0" applyNumberFormat="1" applyFont="1" applyFill="1" applyBorder="1" applyAlignment="1">
      <alignment/>
    </xf>
    <xf numFmtId="193" fontId="26" fillId="17" borderId="12" xfId="0" applyNumberFormat="1" applyFont="1" applyFill="1" applyBorder="1" applyAlignment="1">
      <alignment/>
    </xf>
    <xf numFmtId="188" fontId="30" fillId="14" borderId="13" xfId="0" applyNumberFormat="1" applyFont="1" applyFill="1" applyBorder="1" applyAlignment="1">
      <alignment vertical="center"/>
    </xf>
    <xf numFmtId="188" fontId="30" fillId="14" borderId="14" xfId="0" applyNumberFormat="1" applyFont="1" applyFill="1" applyBorder="1" applyAlignment="1">
      <alignment vertical="center"/>
    </xf>
    <xf numFmtId="169" fontId="30" fillId="0" borderId="13" xfId="50" applyFont="1" applyFill="1" applyBorder="1" applyAlignment="1">
      <alignment vertical="center"/>
    </xf>
    <xf numFmtId="194" fontId="30" fillId="0" borderId="13" xfId="0" applyNumberFormat="1" applyFont="1" applyFill="1" applyBorder="1" applyAlignment="1">
      <alignment vertical="center"/>
    </xf>
    <xf numFmtId="191" fontId="31" fillId="17" borderId="12" xfId="0" applyNumberFormat="1" applyFont="1" applyFill="1" applyBorder="1" applyAlignment="1">
      <alignment vertical="center"/>
    </xf>
    <xf numFmtId="167" fontId="31" fillId="0" borderId="12" xfId="96" applyNumberFormat="1" applyFont="1" applyBorder="1" applyAlignment="1">
      <alignment/>
    </xf>
    <xf numFmtId="169" fontId="31" fillId="0" borderId="12" xfId="50" applyFont="1" applyBorder="1" applyAlignment="1">
      <alignment/>
    </xf>
    <xf numFmtId="190" fontId="26" fillId="17" borderId="12" xfId="0" applyNumberFormat="1" applyFont="1" applyFill="1" applyBorder="1" applyAlignment="1">
      <alignment/>
    </xf>
    <xf numFmtId="0" fontId="0" fillId="0" borderId="7" xfId="83" applyFill="1" applyAlignment="1">
      <alignment vertical="center"/>
      <protection locked="0"/>
    </xf>
    <xf numFmtId="164" fontId="0" fillId="0" borderId="7" xfId="83" applyNumberFormat="1" applyFill="1" applyAlignment="1">
      <alignment vertical="center"/>
      <protection locked="0"/>
    </xf>
    <xf numFmtId="164" fontId="0" fillId="0" borderId="7" xfId="83" applyNumberFormat="1" applyFont="1" applyFill="1" applyAlignment="1">
      <alignment vertical="center"/>
      <protection locked="0"/>
    </xf>
    <xf numFmtId="187" fontId="30" fillId="26" borderId="12" xfId="0" applyNumberFormat="1" applyFont="1" applyFill="1" applyBorder="1" applyAlignment="1">
      <alignment horizontal="center" vertical="center"/>
    </xf>
    <xf numFmtId="187" fontId="31" fillId="26" borderId="12" xfId="0" applyNumberFormat="1" applyFont="1" applyFill="1" applyBorder="1" applyAlignment="1">
      <alignment horizontal="center" vertical="center"/>
    </xf>
    <xf numFmtId="167" fontId="27" fillId="0" borderId="12" xfId="96" applyNumberFormat="1" applyFont="1" applyFill="1" applyBorder="1" applyAlignment="1">
      <alignment horizontal="center"/>
    </xf>
    <xf numFmtId="167" fontId="26" fillId="0" borderId="13" xfId="96" applyNumberFormat="1" applyFont="1" applyFill="1" applyBorder="1" applyAlignment="1">
      <alignment horizontal="center"/>
    </xf>
    <xf numFmtId="167" fontId="26" fillId="0" borderId="14" xfId="96" applyNumberFormat="1" applyFont="1" applyFill="1" applyBorder="1" applyAlignment="1">
      <alignment horizontal="center"/>
    </xf>
    <xf numFmtId="187" fontId="30" fillId="26" borderId="15" xfId="0" applyNumberFormat="1" applyFont="1" applyFill="1" applyBorder="1" applyAlignment="1">
      <alignment horizontal="center" vertical="center"/>
    </xf>
    <xf numFmtId="187" fontId="30" fillId="26" borderId="16" xfId="0" applyNumberFormat="1" applyFont="1" applyFill="1" applyBorder="1" applyAlignment="1">
      <alignment horizontal="center" vertical="center"/>
    </xf>
    <xf numFmtId="187" fontId="30" fillId="26" borderId="13" xfId="0" applyNumberFormat="1" applyFont="1" applyFill="1" applyBorder="1" applyAlignment="1">
      <alignment horizontal="center"/>
    </xf>
    <xf numFmtId="187" fontId="30" fillId="26" borderId="17" xfId="0" applyNumberFormat="1" applyFont="1" applyFill="1" applyBorder="1" applyAlignment="1">
      <alignment horizontal="center"/>
    </xf>
    <xf numFmtId="187" fontId="30" fillId="26" borderId="14" xfId="0" applyNumberFormat="1" applyFont="1" applyFill="1" applyBorder="1" applyAlignment="1">
      <alignment horizontal="center"/>
    </xf>
    <xf numFmtId="188" fontId="30" fillId="14" borderId="12" xfId="0" applyNumberFormat="1" applyFont="1" applyFill="1" applyBorder="1" applyAlignment="1">
      <alignment horizontal="center" vertical="center"/>
    </xf>
    <xf numFmtId="187" fontId="26" fillId="24" borderId="13" xfId="0" applyNumberFormat="1" applyFont="1" applyFill="1" applyBorder="1" applyAlignment="1">
      <alignment horizontal="center" vertical="center" wrapText="1"/>
    </xf>
    <xf numFmtId="187" fontId="26" fillId="24" borderId="14" xfId="0" applyNumberFormat="1" applyFont="1" applyFill="1" applyBorder="1" applyAlignment="1">
      <alignment horizontal="center" vertical="center" wrapText="1"/>
    </xf>
    <xf numFmtId="188" fontId="30" fillId="0" borderId="12" xfId="0" applyNumberFormat="1" applyFont="1" applyFill="1" applyBorder="1" applyAlignment="1">
      <alignment horizontal="center" vertical="center"/>
    </xf>
    <xf numFmtId="187" fontId="30" fillId="26" borderId="12" xfId="0" applyNumberFormat="1"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sum" xfId="42"/>
    <cellStyle name="Column label" xfId="43"/>
    <cellStyle name="Column label (left aligned)" xfId="44"/>
    <cellStyle name="Column label (no wrap)" xfId="45"/>
    <cellStyle name="Column label (not bold)" xfId="46"/>
    <cellStyle name="Column label_Broadband model 2007_240708" xfId="47"/>
    <cellStyle name="Comma" xfId="48"/>
    <cellStyle name="Comma [0]" xfId="49"/>
    <cellStyle name="Currency" xfId="50"/>
    <cellStyle name="Currency (2dp)" xfId="51"/>
    <cellStyle name="Currency [0]" xfId="52"/>
    <cellStyle name="Currency Dollar" xfId="53"/>
    <cellStyle name="Currency Dollar (2dp)" xfId="54"/>
    <cellStyle name="Currency EUR" xfId="55"/>
    <cellStyle name="Currency EUR (2dp)" xfId="56"/>
    <cellStyle name="Currency Euro" xfId="57"/>
    <cellStyle name="Currency Euro (2dp)" xfId="58"/>
    <cellStyle name="Currency Euro_Broadband model 2007_240708" xfId="59"/>
    <cellStyle name="Currency GBP" xfId="60"/>
    <cellStyle name="Currency GBP (2dp)" xfId="61"/>
    <cellStyle name="Currency Pound" xfId="62"/>
    <cellStyle name="Currency Pound (2dp)" xfId="63"/>
    <cellStyle name="Currency USD" xfId="64"/>
    <cellStyle name="Currency USD (2dp)" xfId="65"/>
    <cellStyle name="Date" xfId="66"/>
    <cellStyle name="Date (Month)" xfId="67"/>
    <cellStyle name="Date (Year)" xfId="68"/>
    <cellStyle name="Explanatory Text" xfId="69"/>
    <cellStyle name="Good" xfId="70"/>
    <cellStyle name="H0" xfId="71"/>
    <cellStyle name="H1" xfId="72"/>
    <cellStyle name="H2" xfId="73"/>
    <cellStyle name="H3" xfId="74"/>
    <cellStyle name="H4" xfId="75"/>
    <cellStyle name="Heading 1" xfId="76"/>
    <cellStyle name="Heading 2" xfId="77"/>
    <cellStyle name="Heading 3" xfId="78"/>
    <cellStyle name="Heading 4" xfId="79"/>
    <cellStyle name="Highlight" xfId="80"/>
    <cellStyle name="Input" xfId="81"/>
    <cellStyle name="Input calculation" xfId="82"/>
    <cellStyle name="Input data" xfId="83"/>
    <cellStyle name="Input estimate" xfId="84"/>
    <cellStyle name="Input link" xfId="85"/>
    <cellStyle name="Input link (different workbook)" xfId="86"/>
    <cellStyle name="Input link_Broadband model 2007_240708" xfId="87"/>
    <cellStyle name="Input parameter" xfId="88"/>
    <cellStyle name="Linked Cell" xfId="89"/>
    <cellStyle name="Name" xfId="90"/>
    <cellStyle name="Neutral" xfId="91"/>
    <cellStyle name="Note" xfId="92"/>
    <cellStyle name="Number" xfId="93"/>
    <cellStyle name="Number (2dp)" xfId="94"/>
    <cellStyle name="Output" xfId="95"/>
    <cellStyle name="Percent" xfId="96"/>
    <cellStyle name="Percentage" xfId="97"/>
    <cellStyle name="Percentage (2dp)" xfId="98"/>
    <cellStyle name="Row label" xfId="99"/>
    <cellStyle name="Row label (indent)" xfId="100"/>
    <cellStyle name="Row label_Broadband model 2007_240708" xfId="101"/>
    <cellStyle name="Style 1" xfId="102"/>
    <cellStyle name="Sub-total row" xfId="103"/>
    <cellStyle name="Table finish row" xfId="104"/>
    <cellStyle name="Table shading" xfId="105"/>
    <cellStyle name="Table unfinish row" xfId="106"/>
    <cellStyle name="Table unshading" xfId="107"/>
    <cellStyle name="Text" xfId="108"/>
    <cellStyle name="Title" xfId="109"/>
    <cellStyle name="Total" xfId="110"/>
    <cellStyle name="Total row" xfId="111"/>
    <cellStyle name="Unhighlight" xfId="112"/>
    <cellStyle name="Untotal row"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DDB9D8"/>
      <rgbColor rgb="00CDDCEF"/>
      <rgbColor rgb="00A6BEDA"/>
      <rgbColor rgb="00F6DCC2"/>
      <rgbColor rgb="00EFC2C1"/>
      <rgbColor rgb="00DBD7DB"/>
      <rgbColor rgb="00C2CAAA"/>
      <rgbColor rgb="00F5EEB9"/>
      <rgbColor rgb="00A670A1"/>
      <rgbColor rgb="0099CEFF"/>
      <rgbColor rgb="0000679A"/>
      <rgbColor rgb="00ECB088"/>
      <rgbColor rgb="00ED7F7F"/>
      <rgbColor rgb="00A79FAF"/>
      <rgbColor rgb="0049BB3D"/>
      <rgbColor rgb="00E3DE15"/>
      <rgbColor rgb="00C0C0FF"/>
      <rgbColor rgb="00CCECFF"/>
      <rgbColor rgb="00D0FFD0"/>
      <rgbColor rgb="00FFFFA0"/>
      <rgbColor rgb="00E0E0FF"/>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33"/>
  <sheetViews>
    <sheetView tabSelected="1" zoomScalePageLayoutView="0" workbookViewId="0" topLeftCell="A11">
      <selection activeCell="A42" sqref="A42"/>
    </sheetView>
  </sheetViews>
  <sheetFormatPr defaultColWidth="9.140625" defaultRowHeight="12"/>
  <cols>
    <col min="1" max="1" width="43.8515625" style="15" customWidth="1"/>
    <col min="2" max="2" width="15.7109375" style="15" customWidth="1"/>
    <col min="3" max="3" width="19.7109375" style="15" customWidth="1"/>
    <col min="4" max="4" width="15.7109375" style="15" customWidth="1"/>
    <col min="5" max="5" width="17.57421875" style="15" customWidth="1"/>
    <col min="6" max="16384" width="9.140625" style="15" customWidth="1"/>
  </cols>
  <sheetData>
    <row r="2" spans="1:3" ht="12.75">
      <c r="A2" s="67" t="s">
        <v>208</v>
      </c>
      <c r="B2" s="67"/>
      <c r="C2" s="67"/>
    </row>
    <row r="3" spans="1:3" ht="16.5" customHeight="1">
      <c r="A3" s="50"/>
      <c r="B3" s="51" t="s">
        <v>206</v>
      </c>
      <c r="C3" s="51" t="s">
        <v>207</v>
      </c>
    </row>
    <row r="4" spans="1:3" ht="12.75">
      <c r="A4" s="52" t="str">
        <f>Εσοδα!A1</f>
        <v>1. Προβλεπόμενα Έσοδα I-Choice 2008 - Συνδρομή</v>
      </c>
      <c r="B4" s="40">
        <f>Εσοδα!G10</f>
        <v>0</v>
      </c>
      <c r="C4" s="54" t="e">
        <f aca="true" t="shared" si="0" ref="C4:C9">(B4/$B$22)/12</f>
        <v>#DIV/0!</v>
      </c>
    </row>
    <row r="5" spans="1:3" ht="12.75">
      <c r="A5" s="52" t="str">
        <f>Εσοδα!A15</f>
        <v>2. Προβλεπόμενα Έσοδα I-Choice 2008 - Εγκατάσταση</v>
      </c>
      <c r="B5" s="40" t="e">
        <f>Εσοδα!G26</f>
        <v>#DIV/0!</v>
      </c>
      <c r="C5" s="54" t="e">
        <f t="shared" si="0"/>
        <v>#DIV/0!</v>
      </c>
    </row>
    <row r="6" spans="1:3" ht="12.75">
      <c r="A6" s="52" t="str">
        <f>Εσοδα!A32</f>
        <v>3. Προβλεπόμενα Έσοδα PSTN - Συνδρομή</v>
      </c>
      <c r="B6" s="40">
        <f>Εσοδα!G34</f>
        <v>0</v>
      </c>
      <c r="C6" s="54" t="e">
        <f t="shared" si="0"/>
        <v>#DIV/0!</v>
      </c>
    </row>
    <row r="7" spans="1:3" ht="12.75">
      <c r="A7" s="52" t="str">
        <f>Εσοδα!A36</f>
        <v>4. Προβλεπόμενα Έσοδα PSTN - Σύνδεση</v>
      </c>
      <c r="B7" s="40" t="e">
        <f>Εσοδα!G40</f>
        <v>#DIV/0!</v>
      </c>
      <c r="C7" s="54" t="e">
        <f t="shared" si="0"/>
        <v>#DIV/0!</v>
      </c>
    </row>
    <row r="8" spans="1:3" ht="12.75">
      <c r="A8" s="52" t="str">
        <f>Εσοδα!A45</f>
        <v>5. Προβλεπόμενα Έσοδα από συνδρομή σε IP τηλεφωνία</v>
      </c>
      <c r="B8" s="40">
        <f>Εσοδα!G50</f>
        <v>0</v>
      </c>
      <c r="C8" s="54" t="e">
        <f t="shared" si="0"/>
        <v>#DIV/0!</v>
      </c>
    </row>
    <row r="9" spans="1:3" ht="12.75">
      <c r="A9" s="52" t="str">
        <f>Εσοδα!A52</f>
        <v>6. Προβλεπόμενα Έσοδα από σύνδεση σε IP τηλεφωνία</v>
      </c>
      <c r="B9" s="40" t="e">
        <f>Εσοδα!G58</f>
        <v>#DIV/0!</v>
      </c>
      <c r="C9" s="54" t="e">
        <f t="shared" si="0"/>
        <v>#DIV/0!</v>
      </c>
    </row>
    <row r="10" spans="1:3" ht="12.75">
      <c r="A10" s="53" t="s">
        <v>173</v>
      </c>
      <c r="B10" s="36" t="e">
        <f>SUM(B4:B9)</f>
        <v>#DIV/0!</v>
      </c>
      <c r="C10" s="55" t="e">
        <f>SUM(C4:C9)</f>
        <v>#DIV/0!</v>
      </c>
    </row>
    <row r="12" spans="1:3" ht="12.75">
      <c r="A12" s="67" t="s">
        <v>210</v>
      </c>
      <c r="B12" s="67"/>
      <c r="C12" s="67"/>
    </row>
    <row r="13" spans="1:3" ht="12.75">
      <c r="A13" s="50"/>
      <c r="B13" s="51" t="s">
        <v>206</v>
      </c>
      <c r="C13" s="51" t="s">
        <v>207</v>
      </c>
    </row>
    <row r="14" spans="1:3" ht="12.75">
      <c r="A14" s="52" t="str">
        <f>Κόστος!A1</f>
        <v>1. Προβλεπόμενο Κόστος I-Choice 2008</v>
      </c>
      <c r="B14" s="40">
        <f>Κόστος!H6</f>
        <v>0</v>
      </c>
      <c r="C14" s="54" t="e">
        <f aca="true" t="shared" si="1" ref="C14:C19">(B14/$B$22)/12</f>
        <v>#DIV/0!</v>
      </c>
    </row>
    <row r="15" spans="1:3" ht="12.75">
      <c r="A15" s="52" t="str">
        <f>Κόστος!B9</f>
        <v>2. Προβλεπόμενο Κόστος LLU 2008</v>
      </c>
      <c r="B15" s="40">
        <f>Κόστος!H15</f>
        <v>0</v>
      </c>
      <c r="C15" s="54" t="e">
        <f t="shared" si="1"/>
        <v>#DIV/0!</v>
      </c>
    </row>
    <row r="16" spans="1:3" ht="12.75">
      <c r="A16" s="52" t="str">
        <f>Κόστος!B19</f>
        <v>3. Προβλεπόμενο Κόστος IP τηλεφωνία 2008</v>
      </c>
      <c r="B16" s="40">
        <f>Κόστος!H25</f>
        <v>0</v>
      </c>
      <c r="C16" s="54" t="e">
        <f t="shared" si="1"/>
        <v>#DIV/0!</v>
      </c>
    </row>
    <row r="17" spans="1:3" ht="12.75">
      <c r="A17" s="52" t="str">
        <f>Κόστος!B27</f>
        <v>4. Προβλεπόμενο Κόστος NGN</v>
      </c>
      <c r="B17" s="40">
        <f>Κόστος!H29</f>
        <v>0</v>
      </c>
      <c r="C17" s="54" t="e">
        <f t="shared" si="1"/>
        <v>#DIV/0!</v>
      </c>
    </row>
    <row r="18" spans="1:3" ht="12.75">
      <c r="A18" s="52" t="str">
        <f>Κόστος!B32</f>
        <v>5. Προβλεπόμενο Κόστος ATM</v>
      </c>
      <c r="B18" s="40">
        <f>Κόστος!H34</f>
        <v>0</v>
      </c>
      <c r="C18" s="54" t="e">
        <f t="shared" si="1"/>
        <v>#DIV/0!</v>
      </c>
    </row>
    <row r="19" spans="1:3" ht="12.75">
      <c r="A19" s="52" t="str">
        <f>Κόστος!B36</f>
        <v>6. OH &amp; Retail για LLU</v>
      </c>
      <c r="B19" s="40" t="e">
        <f>Κόστος!H38</f>
        <v>#DIV/0!</v>
      </c>
      <c r="C19" s="54" t="e">
        <f t="shared" si="1"/>
        <v>#DIV/0!</v>
      </c>
    </row>
    <row r="20" spans="1:3" ht="12.75">
      <c r="A20" s="53" t="s">
        <v>173</v>
      </c>
      <c r="B20" s="36" t="e">
        <f>SUM(B14:B19)</f>
        <v>#DIV/0!</v>
      </c>
      <c r="C20" s="55" t="e">
        <f>SUM(C14:C19)</f>
        <v>#DIV/0!</v>
      </c>
    </row>
    <row r="22" spans="1:2" ht="12.75">
      <c r="A22" s="44" t="s">
        <v>209</v>
      </c>
      <c r="B22" s="62">
        <f>Εσοδα!E10</f>
        <v>0</v>
      </c>
    </row>
    <row r="24" spans="1:3" ht="12.75">
      <c r="A24" s="44" t="s">
        <v>214</v>
      </c>
      <c r="B24" s="61" t="e">
        <f>B10/B20-1</f>
        <v>#DIV/0!</v>
      </c>
      <c r="C24" s="61" t="e">
        <f>C10/C20-1</f>
        <v>#DIV/0!</v>
      </c>
    </row>
    <row r="26" spans="1:3" ht="12.75">
      <c r="A26" s="68" t="s">
        <v>217</v>
      </c>
      <c r="B26" s="68"/>
      <c r="C26" s="68"/>
    </row>
    <row r="27" spans="1:3" ht="12.75">
      <c r="A27" s="50"/>
      <c r="B27" s="51" t="s">
        <v>206</v>
      </c>
      <c r="C27" s="51" t="s">
        <v>207</v>
      </c>
    </row>
    <row r="28" spans="1:3" ht="12.75">
      <c r="A28" s="52" t="s">
        <v>228</v>
      </c>
      <c r="B28" s="69">
        <v>0</v>
      </c>
      <c r="C28" s="69"/>
    </row>
    <row r="29" spans="1:3" ht="12.75">
      <c r="A29" s="52" t="s">
        <v>0</v>
      </c>
      <c r="B29" s="40" t="e">
        <f>B20-B10*(1+B28)</f>
        <v>#DIV/0!</v>
      </c>
      <c r="C29" s="47" t="e">
        <f>C20-C10*(1+B28)</f>
        <v>#DIV/0!</v>
      </c>
    </row>
    <row r="30" spans="1:3" ht="12.75">
      <c r="A30" s="52" t="s">
        <v>218</v>
      </c>
      <c r="B30" s="40">
        <f>Κόστος!H11</f>
        <v>0</v>
      </c>
      <c r="C30" s="47">
        <f>Κόστος!G11</f>
        <v>0</v>
      </c>
    </row>
    <row r="31" spans="1:3" ht="12.75">
      <c r="A31" s="53" t="s">
        <v>219</v>
      </c>
      <c r="B31" s="36" t="e">
        <f>B30-B29</f>
        <v>#DIV/0!</v>
      </c>
      <c r="C31" s="38" t="e">
        <f>C30-C29</f>
        <v>#DIV/0!</v>
      </c>
    </row>
    <row r="32" spans="1:3" ht="12.75">
      <c r="A32" s="53" t="s">
        <v>219</v>
      </c>
      <c r="B32" s="63" t="e">
        <f>B31*0.585274</f>
        <v>#DIV/0!</v>
      </c>
      <c r="C32" s="63" t="e">
        <f>C31*0.585274</f>
        <v>#DIV/0!</v>
      </c>
    </row>
    <row r="33" spans="1:3" ht="12.75">
      <c r="A33" s="53" t="s">
        <v>220</v>
      </c>
      <c r="B33" s="70" t="e">
        <f>(C31-C30)/C30</f>
        <v>#DIV/0!</v>
      </c>
      <c r="C33" s="71"/>
    </row>
  </sheetData>
  <sheetProtection/>
  <mergeCells count="5">
    <mergeCell ref="B33:C33"/>
    <mergeCell ref="A2:C2"/>
    <mergeCell ref="A12:C12"/>
    <mergeCell ref="A26:C26"/>
    <mergeCell ref="B28:C28"/>
  </mergeCells>
  <printOptions horizontalCentered="1"/>
  <pageMargins left="0.7086614173228346" right="0.7086614173228346" top="0.5511811023622047" bottom="0.5511811023622047" header="0.31496062992125984" footer="0.31496062992125984"/>
  <pageSetup horizontalDpi="600" verticalDpi="600" orientation="landscape" paperSize="9" r:id="rId1"/>
  <headerFooter alignWithMargins="0">
    <oddFooter xml:space="preserve">&amp;L&amp;F : &amp;A&amp;CPrinted at &amp;T on &amp;D&amp;RCONFIDENTIAL © Analysys Mason </oddFooter>
  </headerFooter>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6">
      <selection activeCell="G3" sqref="G3:G5"/>
    </sheetView>
  </sheetViews>
  <sheetFormatPr defaultColWidth="9.140625" defaultRowHeight="12"/>
  <cols>
    <col min="1" max="1" width="19.8515625" style="15" customWidth="1"/>
    <col min="2" max="8" width="16.140625" style="15" customWidth="1"/>
    <col min="9" max="16384" width="9.140625" style="15" customWidth="1"/>
  </cols>
  <sheetData>
    <row r="1" spans="1:8" ht="12.75">
      <c r="A1" s="72" t="s">
        <v>226</v>
      </c>
      <c r="B1" s="72"/>
      <c r="C1" s="72"/>
      <c r="D1" s="72"/>
      <c r="E1" s="72"/>
      <c r="F1" s="72"/>
      <c r="G1" s="72"/>
      <c r="H1" s="73"/>
    </row>
    <row r="2" spans="1:8" ht="35.25" customHeight="1">
      <c r="A2" s="16" t="s">
        <v>222</v>
      </c>
      <c r="B2" s="16" t="s">
        <v>193</v>
      </c>
      <c r="C2" s="16" t="s">
        <v>194</v>
      </c>
      <c r="D2" s="16" t="s">
        <v>144</v>
      </c>
      <c r="E2" s="16" t="s">
        <v>195</v>
      </c>
      <c r="F2" s="16" t="s">
        <v>198</v>
      </c>
      <c r="G2" s="16" t="s">
        <v>196</v>
      </c>
      <c r="H2" s="16" t="s">
        <v>197</v>
      </c>
    </row>
    <row r="3" spans="1:8" ht="22.5" customHeight="1">
      <c r="A3" s="43" t="s">
        <v>223</v>
      </c>
      <c r="B3" s="43"/>
      <c r="C3" s="43"/>
      <c r="D3" s="42">
        <v>0</v>
      </c>
      <c r="E3" s="43">
        <f>D3*C3</f>
        <v>0</v>
      </c>
      <c r="F3" s="43">
        <f>E3+B3</f>
        <v>0</v>
      </c>
      <c r="G3" s="42"/>
      <c r="H3" s="35">
        <f>F3*(1+G3)</f>
        <v>0</v>
      </c>
    </row>
    <row r="4" spans="1:8" ht="22.5" customHeight="1">
      <c r="A4" s="43" t="s">
        <v>224</v>
      </c>
      <c r="B4" s="43"/>
      <c r="C4" s="43"/>
      <c r="D4" s="42">
        <v>0</v>
      </c>
      <c r="E4" s="43">
        <f>D4*C4</f>
        <v>0</v>
      </c>
      <c r="F4" s="43">
        <f>E4+B4</f>
        <v>0</v>
      </c>
      <c r="G4" s="42"/>
      <c r="H4" s="35">
        <f>F4*(1+G4)</f>
        <v>0</v>
      </c>
    </row>
    <row r="5" spans="1:8" ht="22.5" customHeight="1">
      <c r="A5" s="43" t="s">
        <v>225</v>
      </c>
      <c r="B5" s="43"/>
      <c r="C5" s="43"/>
      <c r="D5" s="42">
        <v>0</v>
      </c>
      <c r="E5" s="43">
        <f>D5*C5</f>
        <v>0</v>
      </c>
      <c r="F5" s="43">
        <f>E5+B5</f>
        <v>0</v>
      </c>
      <c r="G5" s="42"/>
      <c r="H5" s="35">
        <f>F5*(1+G5)</f>
        <v>0</v>
      </c>
    </row>
    <row r="6" spans="7:8" ht="12.75">
      <c r="G6" s="45" t="s">
        <v>173</v>
      </c>
      <c r="H6" s="36">
        <f>SUM(H3:H5)</f>
        <v>0</v>
      </c>
    </row>
    <row r="7" ht="12.75"/>
    <row r="8" ht="12.75"/>
    <row r="9" spans="2:8" ht="12.75">
      <c r="B9" s="74" t="s">
        <v>202</v>
      </c>
      <c r="C9" s="75"/>
      <c r="D9" s="75"/>
      <c r="E9" s="75"/>
      <c r="F9" s="75"/>
      <c r="G9" s="75"/>
      <c r="H9" s="76"/>
    </row>
    <row r="10" spans="2:8" ht="48" customHeight="1">
      <c r="B10" s="16" t="s">
        <v>189</v>
      </c>
      <c r="C10" s="16" t="s">
        <v>167</v>
      </c>
      <c r="D10" s="16" t="s">
        <v>169</v>
      </c>
      <c r="E10" s="16" t="s">
        <v>201</v>
      </c>
      <c r="F10" s="16" t="s">
        <v>176</v>
      </c>
      <c r="G10" s="16" t="s">
        <v>227</v>
      </c>
      <c r="H10" s="16" t="s">
        <v>197</v>
      </c>
    </row>
    <row r="11" spans="2:8" ht="21" customHeight="1">
      <c r="B11" s="48" t="s">
        <v>199</v>
      </c>
      <c r="C11" s="19">
        <f>Εσοδα!B10</f>
        <v>0</v>
      </c>
      <c r="D11" s="19">
        <f>Εσοδα!D10</f>
        <v>0</v>
      </c>
      <c r="E11" s="19"/>
      <c r="F11" s="19">
        <f>(D11+C11)/2</f>
        <v>0</v>
      </c>
      <c r="G11" s="20"/>
      <c r="H11" s="35">
        <f>G11*F11*12</f>
        <v>0</v>
      </c>
    </row>
    <row r="12" spans="2:8" ht="21" customHeight="1">
      <c r="B12" s="48" t="s">
        <v>200</v>
      </c>
      <c r="C12" s="19">
        <f>C11</f>
        <v>0</v>
      </c>
      <c r="D12" s="19">
        <f>D11</f>
        <v>0</v>
      </c>
      <c r="E12" s="19">
        <f>D12-C12</f>
        <v>0</v>
      </c>
      <c r="F12" s="19"/>
      <c r="G12" s="20"/>
      <c r="H12" s="35">
        <f>G12*E12</f>
        <v>0</v>
      </c>
    </row>
    <row r="13" spans="2:8" ht="12.75">
      <c r="B13" s="24"/>
      <c r="C13" s="17"/>
      <c r="D13" s="24"/>
      <c r="E13" s="17"/>
      <c r="F13" s="17"/>
      <c r="G13" s="24"/>
      <c r="H13" s="36">
        <f>SUM(H11:H12)</f>
        <v>0</v>
      </c>
    </row>
    <row r="14" ht="12.75"/>
    <row r="15" spans="6:8" ht="12.75">
      <c r="F15" s="24"/>
      <c r="G15" s="37" t="s">
        <v>191</v>
      </c>
      <c r="H15" s="46">
        <f>H11+H12/3</f>
        <v>0</v>
      </c>
    </row>
    <row r="16" ht="12.75"/>
    <row r="17" spans="2:5" ht="12.75">
      <c r="B17" s="15" t="s">
        <v>190</v>
      </c>
      <c r="E17" s="26">
        <v>3</v>
      </c>
    </row>
    <row r="18" ht="12.75"/>
    <row r="19" spans="2:8" ht="12.75">
      <c r="B19" s="74" t="s">
        <v>203</v>
      </c>
      <c r="C19" s="75"/>
      <c r="D19" s="75"/>
      <c r="E19" s="75"/>
      <c r="F19" s="75"/>
      <c r="G19" s="75"/>
      <c r="H19" s="76"/>
    </row>
    <row r="20" spans="2:8" ht="25.5">
      <c r="B20" s="16" t="s">
        <v>189</v>
      </c>
      <c r="C20" s="16" t="s">
        <v>167</v>
      </c>
      <c r="D20" s="16" t="s">
        <v>169</v>
      </c>
      <c r="E20" s="30" t="s">
        <v>176</v>
      </c>
      <c r="F20" s="30" t="s">
        <v>212</v>
      </c>
      <c r="G20" s="30" t="s">
        <v>213</v>
      </c>
      <c r="H20" s="16" t="s">
        <v>197</v>
      </c>
    </row>
    <row r="21" spans="2:8" ht="21.75" customHeight="1">
      <c r="B21" s="19"/>
      <c r="C21" s="19"/>
      <c r="D21" s="19"/>
      <c r="E21" s="31">
        <f>(D21+C21)/2</f>
        <v>0</v>
      </c>
      <c r="F21" s="58"/>
      <c r="G21" s="59"/>
      <c r="H21" s="32">
        <f>G21*F21*12*E21</f>
        <v>0</v>
      </c>
    </row>
    <row r="22" spans="2:8" ht="21.75" customHeight="1">
      <c r="B22" s="19"/>
      <c r="C22" s="19"/>
      <c r="D22" s="19"/>
      <c r="E22" s="31">
        <f>(D22+C22)/2</f>
        <v>0</v>
      </c>
      <c r="F22" s="58"/>
      <c r="G22" s="59"/>
      <c r="H22" s="32">
        <f>G22*F22*12*E22</f>
        <v>0</v>
      </c>
    </row>
    <row r="23" spans="2:8" ht="21.75" customHeight="1">
      <c r="B23" s="19"/>
      <c r="C23" s="19"/>
      <c r="D23" s="19"/>
      <c r="E23" s="31">
        <f>(D23+C23)/2</f>
        <v>0</v>
      </c>
      <c r="F23" s="58"/>
      <c r="G23" s="59"/>
      <c r="H23" s="32">
        <f>G23*F23*12*E23</f>
        <v>0</v>
      </c>
    </row>
    <row r="24" spans="2:8" ht="21" customHeight="1">
      <c r="B24" s="19"/>
      <c r="C24" s="19"/>
      <c r="D24" s="19"/>
      <c r="E24" s="31">
        <f>(D24+C24)/2</f>
        <v>0</v>
      </c>
      <c r="F24" s="58"/>
      <c r="G24" s="59"/>
      <c r="H24" s="32">
        <f>G24*F24*12*E24</f>
        <v>0</v>
      </c>
    </row>
    <row r="25" spans="2:8" ht="12.75">
      <c r="B25" s="33"/>
      <c r="C25" s="33"/>
      <c r="D25" s="33"/>
      <c r="E25" s="34"/>
      <c r="F25" s="56"/>
      <c r="G25" s="57"/>
      <c r="H25" s="27">
        <f>SUM(H21:H24)</f>
        <v>0</v>
      </c>
    </row>
    <row r="26" ht="12.75"/>
    <row r="27" spans="2:8" ht="12.75">
      <c r="B27" s="74" t="s">
        <v>204</v>
      </c>
      <c r="C27" s="75"/>
      <c r="D27" s="75"/>
      <c r="E27" s="75"/>
      <c r="F27" s="75"/>
      <c r="G27" s="75"/>
      <c r="H27" s="76"/>
    </row>
    <row r="28" spans="2:8" ht="38.25">
      <c r="B28" s="16" t="s">
        <v>193</v>
      </c>
      <c r="C28" s="16" t="s">
        <v>194</v>
      </c>
      <c r="D28" s="16" t="s">
        <v>144</v>
      </c>
      <c r="E28" s="16" t="s">
        <v>195</v>
      </c>
      <c r="F28" s="16" t="s">
        <v>198</v>
      </c>
      <c r="G28" s="16" t="s">
        <v>205</v>
      </c>
      <c r="H28" s="16" t="s">
        <v>197</v>
      </c>
    </row>
    <row r="29" spans="2:8" ht="12.75">
      <c r="B29" s="43"/>
      <c r="C29" s="43"/>
      <c r="D29" s="42">
        <v>0</v>
      </c>
      <c r="E29" s="43">
        <f>D29*C29</f>
        <v>0</v>
      </c>
      <c r="F29" s="43">
        <f>E29+B29</f>
        <v>0</v>
      </c>
      <c r="G29" s="42">
        <v>0</v>
      </c>
      <c r="H29" s="49">
        <f>G29*F29*(1+G5)</f>
        <v>0</v>
      </c>
    </row>
    <row r="30" ht="12.75"/>
    <row r="31" ht="12.75"/>
    <row r="32" spans="2:8" ht="12.75">
      <c r="B32" s="74" t="s">
        <v>211</v>
      </c>
      <c r="C32" s="75"/>
      <c r="D32" s="75"/>
      <c r="E32" s="75"/>
      <c r="F32" s="75"/>
      <c r="G32" s="75"/>
      <c r="H32" s="76"/>
    </row>
    <row r="33" spans="2:8" ht="38.25">
      <c r="B33" s="16" t="s">
        <v>193</v>
      </c>
      <c r="C33" s="16" t="s">
        <v>194</v>
      </c>
      <c r="D33" s="16" t="s">
        <v>144</v>
      </c>
      <c r="E33" s="16" t="s">
        <v>195</v>
      </c>
      <c r="F33" s="16" t="s">
        <v>198</v>
      </c>
      <c r="G33" s="16" t="s">
        <v>205</v>
      </c>
      <c r="H33" s="16" t="s">
        <v>197</v>
      </c>
    </row>
    <row r="34" spans="2:8" ht="12.75">
      <c r="B34" s="43">
        <v>0</v>
      </c>
      <c r="C34" s="43">
        <v>0</v>
      </c>
      <c r="D34" s="42">
        <v>0</v>
      </c>
      <c r="E34" s="43">
        <f>D34*C34</f>
        <v>0</v>
      </c>
      <c r="F34" s="43">
        <f>E34+B34</f>
        <v>0</v>
      </c>
      <c r="G34" s="42">
        <v>0</v>
      </c>
      <c r="H34" s="49">
        <f>G34*F34*(1+G5)</f>
        <v>0</v>
      </c>
    </row>
    <row r="36" spans="2:8" ht="12.75">
      <c r="B36" s="74" t="s">
        <v>215</v>
      </c>
      <c r="C36" s="75"/>
      <c r="D36" s="75"/>
      <c r="E36" s="75"/>
      <c r="F36" s="75"/>
      <c r="G36" s="75"/>
      <c r="H36" s="76"/>
    </row>
    <row r="37" spans="2:8" ht="38.25">
      <c r="B37" s="16" t="s">
        <v>189</v>
      </c>
      <c r="C37" s="16" t="s">
        <v>167</v>
      </c>
      <c r="D37" s="16" t="s">
        <v>169</v>
      </c>
      <c r="E37" s="16" t="s">
        <v>201</v>
      </c>
      <c r="F37" s="16" t="s">
        <v>176</v>
      </c>
      <c r="G37" s="16" t="s">
        <v>216</v>
      </c>
      <c r="H37" s="16" t="s">
        <v>197</v>
      </c>
    </row>
    <row r="38" spans="2:8" ht="12.75">
      <c r="B38" s="48"/>
      <c r="C38" s="19">
        <f>C11</f>
        <v>0</v>
      </c>
      <c r="D38" s="19">
        <f>D11</f>
        <v>0</v>
      </c>
      <c r="E38" s="19"/>
      <c r="F38" s="19">
        <f>(D38+C38)/2</f>
        <v>0</v>
      </c>
      <c r="G38" s="20" t="e">
        <f>'OH and retail'!E99/0.585274</f>
        <v>#DIV/0!</v>
      </c>
      <c r="H38" s="60" t="e">
        <f>G38*F38*12</f>
        <v>#DIV/0!</v>
      </c>
    </row>
  </sheetData>
  <sheetProtection/>
  <mergeCells count="6">
    <mergeCell ref="A1:H1"/>
    <mergeCell ref="B32:H32"/>
    <mergeCell ref="B36:H36"/>
    <mergeCell ref="B9:H9"/>
    <mergeCell ref="B27:H27"/>
    <mergeCell ref="B19:H19"/>
  </mergeCells>
  <printOptions horizontalCentered="1"/>
  <pageMargins left="0.7086614173228346" right="0.7086614173228346" top="0.5511811023622047" bottom="0.5511811023622047" header="0.31496062992125984" footer="0.31496062992125984"/>
  <pageSetup horizontalDpi="600" verticalDpi="600" orientation="landscape" paperSize="9" r:id="rId3"/>
  <headerFooter alignWithMargins="0">
    <oddFooter xml:space="preserve">&amp;L&amp;F : &amp;A&amp;CPrinted at &amp;T on &amp;D&amp;RCONFIDENTIAL © Analysys Mason </oddFooter>
  </headerFooter>
  <legacyDrawing r:id="rId2"/>
</worksheet>
</file>

<file path=xl/worksheets/sheet3.xml><?xml version="1.0" encoding="utf-8"?>
<worksheet xmlns="http://schemas.openxmlformats.org/spreadsheetml/2006/main" xmlns:r="http://schemas.openxmlformats.org/officeDocument/2006/relationships">
  <dimension ref="A1:G60"/>
  <sheetViews>
    <sheetView zoomScalePageLayoutView="0" workbookViewId="0" topLeftCell="A46">
      <selection activeCell="B46" sqref="B46"/>
    </sheetView>
  </sheetViews>
  <sheetFormatPr defaultColWidth="9.140625" defaultRowHeight="12"/>
  <cols>
    <col min="1" max="1" width="20.28125" style="15" customWidth="1"/>
    <col min="2" max="2" width="15.7109375" style="15" customWidth="1"/>
    <col min="3" max="3" width="19.7109375" style="15" customWidth="1"/>
    <col min="4" max="6" width="15.7109375" style="15" customWidth="1"/>
    <col min="7" max="7" width="17.57421875" style="15" customWidth="1"/>
    <col min="8" max="16384" width="9.140625" style="15" customWidth="1"/>
  </cols>
  <sheetData>
    <row r="1" spans="1:7" ht="12.75">
      <c r="A1" s="81" t="s">
        <v>181</v>
      </c>
      <c r="B1" s="81"/>
      <c r="C1" s="81"/>
      <c r="D1" s="81"/>
      <c r="E1" s="81"/>
      <c r="F1" s="81"/>
      <c r="G1" s="81"/>
    </row>
    <row r="2" spans="1:7" ht="35.25" customHeight="1">
      <c r="A2" s="16" t="s">
        <v>166</v>
      </c>
      <c r="B2" s="16" t="s">
        <v>167</v>
      </c>
      <c r="C2" s="16" t="s">
        <v>168</v>
      </c>
      <c r="D2" s="16" t="s">
        <v>169</v>
      </c>
      <c r="E2" s="16" t="s">
        <v>170</v>
      </c>
      <c r="F2" s="16" t="s">
        <v>171</v>
      </c>
      <c r="G2" s="16" t="s">
        <v>172</v>
      </c>
    </row>
    <row r="3" spans="1:7" ht="22.5" customHeight="1">
      <c r="A3" s="18"/>
      <c r="B3" s="19"/>
      <c r="C3" s="18"/>
      <c r="D3" s="19"/>
      <c r="E3" s="19">
        <f>(D3+B3)/2</f>
        <v>0</v>
      </c>
      <c r="F3" s="20"/>
      <c r="G3" s="35">
        <f>(E3*F3*12)+(1-D12)*E4*F3*12</f>
        <v>0</v>
      </c>
    </row>
    <row r="4" spans="1:7" ht="22.5" customHeight="1">
      <c r="A4" s="18"/>
      <c r="B4" s="19"/>
      <c r="C4" s="18"/>
      <c r="D4" s="19"/>
      <c r="E4" s="19">
        <f aca="true" t="shared" si="0" ref="E4:E9">(D4+B4)/2</f>
        <v>0</v>
      </c>
      <c r="F4" s="20"/>
      <c r="G4" s="35">
        <f>(E4*D12*F4*12)+(1-D12)*E5*F4*12</f>
        <v>0</v>
      </c>
    </row>
    <row r="5" spans="1:7" ht="22.5" customHeight="1">
      <c r="A5" s="18"/>
      <c r="B5" s="19"/>
      <c r="C5" s="18"/>
      <c r="D5" s="19"/>
      <c r="E5" s="19">
        <f t="shared" si="0"/>
        <v>0</v>
      </c>
      <c r="F5" s="20"/>
      <c r="G5" s="35">
        <f>E5*D12*F5*12</f>
        <v>0</v>
      </c>
    </row>
    <row r="6" spans="1:7" ht="22.5" customHeight="1">
      <c r="A6" s="18"/>
      <c r="B6" s="19"/>
      <c r="C6" s="18"/>
      <c r="D6" s="19"/>
      <c r="E6" s="19">
        <f t="shared" si="0"/>
        <v>0</v>
      </c>
      <c r="F6" s="20"/>
      <c r="G6" s="35">
        <f>E6*F6*12</f>
        <v>0</v>
      </c>
    </row>
    <row r="7" spans="1:7" ht="22.5" customHeight="1">
      <c r="A7" s="21"/>
      <c r="B7" s="22"/>
      <c r="C7" s="21"/>
      <c r="D7" s="19"/>
      <c r="E7" s="19">
        <f t="shared" si="0"/>
        <v>0</v>
      </c>
      <c r="F7" s="23"/>
      <c r="G7" s="35">
        <f>E7*F7*12</f>
        <v>0</v>
      </c>
    </row>
    <row r="8" spans="1:7" ht="22.5" customHeight="1">
      <c r="A8" s="21"/>
      <c r="B8" s="22"/>
      <c r="C8" s="21"/>
      <c r="D8" s="19"/>
      <c r="E8" s="19">
        <f t="shared" si="0"/>
        <v>0</v>
      </c>
      <c r="F8" s="23"/>
      <c r="G8" s="35">
        <f>E8*F8*12</f>
        <v>0</v>
      </c>
    </row>
    <row r="9" spans="1:7" ht="22.5" customHeight="1">
      <c r="A9" s="21"/>
      <c r="B9" s="22"/>
      <c r="C9" s="21"/>
      <c r="D9" s="19"/>
      <c r="E9" s="19">
        <f t="shared" si="0"/>
        <v>0</v>
      </c>
      <c r="F9" s="23"/>
      <c r="G9" s="35">
        <f>E9*F9*12</f>
        <v>0</v>
      </c>
    </row>
    <row r="10" spans="1:7" ht="12.75">
      <c r="A10" s="24" t="s">
        <v>173</v>
      </c>
      <c r="B10" s="17"/>
      <c r="C10" s="24" t="s">
        <v>173</v>
      </c>
      <c r="D10" s="17">
        <f>SUM(D3:D9)</f>
        <v>0</v>
      </c>
      <c r="E10" s="17">
        <f>SUM(E3:E9)</f>
        <v>0</v>
      </c>
      <c r="F10" s="24"/>
      <c r="G10" s="36">
        <f>SUM(G3:G9)</f>
        <v>0</v>
      </c>
    </row>
    <row r="11" ht="12.75"/>
    <row r="12" spans="1:4" ht="12.75">
      <c r="A12" s="15" t="s">
        <v>165</v>
      </c>
      <c r="D12" s="25">
        <v>0</v>
      </c>
    </row>
    <row r="13" ht="12.75"/>
    <row r="14" ht="12.75"/>
    <row r="15" spans="1:7" ht="12.75">
      <c r="A15" s="74" t="s">
        <v>182</v>
      </c>
      <c r="B15" s="75"/>
      <c r="C15" s="75"/>
      <c r="D15" s="75"/>
      <c r="E15" s="75"/>
      <c r="F15" s="75"/>
      <c r="G15" s="76"/>
    </row>
    <row r="16" spans="1:7" ht="36" customHeight="1">
      <c r="A16" s="16" t="s">
        <v>166</v>
      </c>
      <c r="B16" s="16" t="s">
        <v>167</v>
      </c>
      <c r="C16" s="16" t="s">
        <v>168</v>
      </c>
      <c r="D16" s="16" t="s">
        <v>169</v>
      </c>
      <c r="E16" s="16" t="s">
        <v>175</v>
      </c>
      <c r="F16" s="16" t="s">
        <v>171</v>
      </c>
      <c r="G16" s="16" t="s">
        <v>172</v>
      </c>
    </row>
    <row r="17" spans="1:7" ht="21" customHeight="1">
      <c r="A17" s="18"/>
      <c r="B17" s="19"/>
      <c r="C17" s="18"/>
      <c r="D17" s="19"/>
      <c r="E17" s="19">
        <f aca="true" t="shared" si="1" ref="E17:E22">D17-B17</f>
        <v>0</v>
      </c>
      <c r="F17" s="20"/>
      <c r="G17" s="35">
        <f>(F17*E17/12)*(12-$D$28)</f>
        <v>0</v>
      </c>
    </row>
    <row r="18" spans="1:7" ht="21" customHeight="1">
      <c r="A18" s="18"/>
      <c r="B18" s="19"/>
      <c r="C18" s="18"/>
      <c r="D18" s="19"/>
      <c r="E18" s="19">
        <f t="shared" si="1"/>
        <v>0</v>
      </c>
      <c r="F18" s="20"/>
      <c r="G18" s="35">
        <f aca="true" t="shared" si="2" ref="G18:G23">(F18*E18/12)*(12-$D$28)</f>
        <v>0</v>
      </c>
    </row>
    <row r="19" spans="1:7" ht="21" customHeight="1">
      <c r="A19" s="18"/>
      <c r="B19" s="19"/>
      <c r="C19" s="18"/>
      <c r="D19" s="19"/>
      <c r="E19" s="19">
        <f t="shared" si="1"/>
        <v>0</v>
      </c>
      <c r="F19" s="20"/>
      <c r="G19" s="35">
        <f t="shared" si="2"/>
        <v>0</v>
      </c>
    </row>
    <row r="20" spans="1:7" ht="21" customHeight="1">
      <c r="A20" s="18"/>
      <c r="B20" s="19"/>
      <c r="C20" s="18"/>
      <c r="D20" s="19"/>
      <c r="E20" s="19">
        <f t="shared" si="1"/>
        <v>0</v>
      </c>
      <c r="F20" s="20"/>
      <c r="G20" s="35">
        <f t="shared" si="2"/>
        <v>0</v>
      </c>
    </row>
    <row r="21" spans="1:7" ht="21" customHeight="1">
      <c r="A21" s="21"/>
      <c r="B21" s="22"/>
      <c r="C21" s="21"/>
      <c r="D21" s="19"/>
      <c r="E21" s="19">
        <f t="shared" si="1"/>
        <v>0</v>
      </c>
      <c r="F21" s="20"/>
      <c r="G21" s="35">
        <f t="shared" si="2"/>
        <v>0</v>
      </c>
    </row>
    <row r="22" spans="1:7" ht="21" customHeight="1">
      <c r="A22" s="21"/>
      <c r="B22" s="22"/>
      <c r="C22" s="21"/>
      <c r="D22" s="19"/>
      <c r="E22" s="19">
        <f t="shared" si="1"/>
        <v>0</v>
      </c>
      <c r="F22" s="23"/>
      <c r="G22" s="35">
        <f t="shared" si="2"/>
        <v>0</v>
      </c>
    </row>
    <row r="23" spans="1:7" ht="21" customHeight="1">
      <c r="A23" s="21"/>
      <c r="B23" s="22"/>
      <c r="C23" s="21"/>
      <c r="D23" s="19"/>
      <c r="E23" s="19">
        <f>(D23+B23)/2</f>
        <v>0</v>
      </c>
      <c r="F23" s="23"/>
      <c r="G23" s="35">
        <f t="shared" si="2"/>
        <v>0</v>
      </c>
    </row>
    <row r="24" spans="1:7" ht="12.75">
      <c r="A24" s="24" t="s">
        <v>173</v>
      </c>
      <c r="B24" s="17"/>
      <c r="C24" s="24" t="s">
        <v>173</v>
      </c>
      <c r="D24" s="17">
        <f>SUM(D17:D23)</f>
        <v>0</v>
      </c>
      <c r="E24" s="17">
        <f>SUM(E17:E23)</f>
        <v>0</v>
      </c>
      <c r="F24" s="24"/>
      <c r="G24" s="39">
        <f>SUM(G17:G23)</f>
        <v>0</v>
      </c>
    </row>
    <row r="25" ht="12.75"/>
    <row r="26" spans="5:7" ht="12.75">
      <c r="E26" s="24"/>
      <c r="F26" s="37" t="s">
        <v>191</v>
      </c>
      <c r="G26" s="46" t="e">
        <f>G24/D29</f>
        <v>#DIV/0!</v>
      </c>
    </row>
    <row r="27" ht="12.75"/>
    <row r="28" spans="1:4" ht="12.75">
      <c r="A28" s="15" t="s">
        <v>174</v>
      </c>
      <c r="D28" s="26">
        <v>0</v>
      </c>
    </row>
    <row r="29" spans="1:4" ht="12.75">
      <c r="A29" s="15" t="s">
        <v>190</v>
      </c>
      <c r="D29" s="26">
        <v>0</v>
      </c>
    </row>
    <row r="30" ht="12.75"/>
    <row r="31" ht="12.75"/>
    <row r="32" spans="1:7" ht="12.75">
      <c r="A32" s="74" t="s">
        <v>183</v>
      </c>
      <c r="B32" s="75"/>
      <c r="C32" s="75"/>
      <c r="D32" s="75"/>
      <c r="E32" s="75"/>
      <c r="F32" s="75"/>
      <c r="G32" s="76"/>
    </row>
    <row r="33" spans="1:7" ht="42" customHeight="1">
      <c r="A33" s="16" t="s">
        <v>167</v>
      </c>
      <c r="B33" s="16" t="s">
        <v>169</v>
      </c>
      <c r="C33" s="16" t="s">
        <v>176</v>
      </c>
      <c r="D33" s="16" t="s">
        <v>180</v>
      </c>
      <c r="E33" s="16" t="s">
        <v>178</v>
      </c>
      <c r="F33" s="16" t="s">
        <v>179</v>
      </c>
      <c r="G33" s="16" t="s">
        <v>172</v>
      </c>
    </row>
    <row r="34" spans="1:7" ht="16.5" customHeight="1">
      <c r="A34" s="19">
        <f>B24</f>
        <v>0</v>
      </c>
      <c r="B34" s="19">
        <f>D24</f>
        <v>0</v>
      </c>
      <c r="C34" s="19">
        <f>(B34+A34)/2</f>
        <v>0</v>
      </c>
      <c r="D34" s="20"/>
      <c r="E34" s="20"/>
      <c r="F34" s="20">
        <f>D34-E34</f>
        <v>0</v>
      </c>
      <c r="G34" s="27">
        <f>F34*C34*12</f>
        <v>0</v>
      </c>
    </row>
    <row r="35" ht="12.75"/>
    <row r="36" spans="1:7" ht="12.75">
      <c r="A36" s="74" t="s">
        <v>184</v>
      </c>
      <c r="B36" s="75"/>
      <c r="C36" s="75"/>
      <c r="D36" s="75"/>
      <c r="E36" s="75"/>
      <c r="F36" s="75"/>
      <c r="G36" s="76"/>
    </row>
    <row r="37" spans="1:7" ht="38.25">
      <c r="A37" s="16" t="s">
        <v>167</v>
      </c>
      <c r="B37" s="16" t="s">
        <v>169</v>
      </c>
      <c r="C37" s="16" t="s">
        <v>175</v>
      </c>
      <c r="D37" s="16" t="s">
        <v>185</v>
      </c>
      <c r="E37" s="16" t="s">
        <v>186</v>
      </c>
      <c r="F37" s="16" t="s">
        <v>187</v>
      </c>
      <c r="G37" s="16" t="s">
        <v>172</v>
      </c>
    </row>
    <row r="38" spans="1:7" ht="12.75">
      <c r="A38" s="19">
        <f>A34</f>
        <v>0</v>
      </c>
      <c r="B38" s="19">
        <f>B34</f>
        <v>0</v>
      </c>
      <c r="C38" s="19">
        <f>B38-A38</f>
        <v>0</v>
      </c>
      <c r="D38" s="20"/>
      <c r="E38" s="28" t="e">
        <f>E34/D34</f>
        <v>#DIV/0!</v>
      </c>
      <c r="F38" s="20" t="e">
        <f>D38*(1-E38)</f>
        <v>#DIV/0!</v>
      </c>
      <c r="G38" s="41" t="e">
        <f>F38*C38</f>
        <v>#DIV/0!</v>
      </c>
    </row>
    <row r="39" ht="12.75"/>
    <row r="40" spans="5:7" ht="12.75">
      <c r="E40" s="24"/>
      <c r="F40" s="37" t="s">
        <v>191</v>
      </c>
      <c r="G40" s="46" t="e">
        <f>G38/D42</f>
        <v>#DIV/0!</v>
      </c>
    </row>
    <row r="41" ht="12.75"/>
    <row r="42" spans="1:4" ht="12.75">
      <c r="A42" s="15" t="s">
        <v>190</v>
      </c>
      <c r="D42" s="26"/>
    </row>
    <row r="43" ht="12.75"/>
    <row r="44" ht="12.75"/>
    <row r="45" spans="1:7" ht="12.75">
      <c r="A45" s="74" t="s">
        <v>188</v>
      </c>
      <c r="B45" s="75"/>
      <c r="C45" s="75"/>
      <c r="D45" s="75"/>
      <c r="E45" s="75"/>
      <c r="F45" s="75"/>
      <c r="G45" s="76"/>
    </row>
    <row r="46" spans="1:7" ht="38.25">
      <c r="A46" s="16" t="s">
        <v>189</v>
      </c>
      <c r="B46" s="16" t="s">
        <v>167</v>
      </c>
      <c r="C46" s="16" t="s">
        <v>169</v>
      </c>
      <c r="D46" s="30" t="s">
        <v>176</v>
      </c>
      <c r="E46" s="78" t="s">
        <v>177</v>
      </c>
      <c r="F46" s="79"/>
      <c r="G46" s="16" t="s">
        <v>172</v>
      </c>
    </row>
    <row r="47" spans="1:7" ht="12.75">
      <c r="A47" s="19"/>
      <c r="B47" s="19"/>
      <c r="C47" s="19"/>
      <c r="D47" s="31">
        <f>(C47+B47)/2</f>
        <v>0</v>
      </c>
      <c r="E47" s="80"/>
      <c r="F47" s="80"/>
      <c r="G47" s="32">
        <f>E47*D47*12</f>
        <v>0</v>
      </c>
    </row>
    <row r="48" spans="1:7" ht="12.75">
      <c r="A48" s="19"/>
      <c r="B48" s="19"/>
      <c r="C48" s="19"/>
      <c r="D48" s="31">
        <f>(C48+B48)/2</f>
        <v>0</v>
      </c>
      <c r="E48" s="80"/>
      <c r="F48" s="80"/>
      <c r="G48" s="32">
        <f>E48*D48*12</f>
        <v>0</v>
      </c>
    </row>
    <row r="49" spans="1:7" ht="12.75">
      <c r="A49" s="19"/>
      <c r="B49" s="19"/>
      <c r="C49" s="19"/>
      <c r="D49" s="31">
        <f>(C49+B49)/2</f>
        <v>0</v>
      </c>
      <c r="E49" s="80"/>
      <c r="F49" s="80"/>
      <c r="G49" s="32">
        <f>E49*D49*12</f>
        <v>0</v>
      </c>
    </row>
    <row r="50" spans="1:7" ht="12.75">
      <c r="A50" s="33"/>
      <c r="B50" s="33"/>
      <c r="C50" s="33"/>
      <c r="D50" s="34"/>
      <c r="E50" s="77"/>
      <c r="F50" s="77"/>
      <c r="G50" s="27">
        <f>SUM(G47:G49)</f>
        <v>0</v>
      </c>
    </row>
    <row r="51" ht="12.75"/>
    <row r="52" spans="1:7" ht="12.75">
      <c r="A52" s="74" t="s">
        <v>192</v>
      </c>
      <c r="B52" s="75"/>
      <c r="C52" s="75"/>
      <c r="D52" s="75"/>
      <c r="E52" s="75"/>
      <c r="F52" s="75"/>
      <c r="G52" s="76"/>
    </row>
    <row r="53" spans="1:7" ht="25.5">
      <c r="A53" s="16" t="s">
        <v>189</v>
      </c>
      <c r="B53" s="16" t="s">
        <v>167</v>
      </c>
      <c r="C53" s="16" t="s">
        <v>169</v>
      </c>
      <c r="D53" s="30" t="s">
        <v>175</v>
      </c>
      <c r="E53" s="78" t="s">
        <v>177</v>
      </c>
      <c r="F53" s="79"/>
      <c r="G53" s="16" t="s">
        <v>172</v>
      </c>
    </row>
    <row r="54" spans="1:7" ht="12.75">
      <c r="A54" s="19"/>
      <c r="B54" s="19"/>
      <c r="C54" s="19"/>
      <c r="D54" s="31">
        <f>C54-B54</f>
        <v>0</v>
      </c>
      <c r="E54" s="80"/>
      <c r="F54" s="80"/>
      <c r="G54" s="32">
        <f>E54*D54</f>
        <v>0</v>
      </c>
    </row>
    <row r="55" spans="1:7" ht="12.75">
      <c r="A55" s="19"/>
      <c r="B55" s="19"/>
      <c r="C55" s="19"/>
      <c r="D55" s="31">
        <f>C55-B55</f>
        <v>0</v>
      </c>
      <c r="E55" s="80"/>
      <c r="F55" s="80"/>
      <c r="G55" s="32">
        <f>E55*D55</f>
        <v>0</v>
      </c>
    </row>
    <row r="56" spans="1:7" ht="12.75">
      <c r="A56" s="33"/>
      <c r="B56" s="33"/>
      <c r="C56" s="33"/>
      <c r="D56" s="34"/>
      <c r="E56" s="77"/>
      <c r="F56" s="77"/>
      <c r="G56" s="27">
        <f>SUM(G54:G55)</f>
        <v>0</v>
      </c>
    </row>
    <row r="57" ht="12.75"/>
    <row r="58" spans="5:7" ht="12.75">
      <c r="E58" s="24"/>
      <c r="F58" s="37" t="s">
        <v>191</v>
      </c>
      <c r="G58" s="46" t="e">
        <f>G56/D60</f>
        <v>#DIV/0!</v>
      </c>
    </row>
    <row r="59" ht="12.75"/>
    <row r="60" spans="1:4" ht="12.75">
      <c r="A60" s="15" t="s">
        <v>190</v>
      </c>
      <c r="D60" s="26"/>
    </row>
    <row r="61" ht="12.75"/>
    <row r="62" ht="12.75"/>
  </sheetData>
  <sheetProtection/>
  <mergeCells count="15">
    <mergeCell ref="A45:G45"/>
    <mergeCell ref="A1:G1"/>
    <mergeCell ref="A15:G15"/>
    <mergeCell ref="A32:G32"/>
    <mergeCell ref="A36:G36"/>
    <mergeCell ref="E46:F46"/>
    <mergeCell ref="E47:F47"/>
    <mergeCell ref="E48:F48"/>
    <mergeCell ref="E49:F49"/>
    <mergeCell ref="E56:F56"/>
    <mergeCell ref="E50:F50"/>
    <mergeCell ref="A52:G52"/>
    <mergeCell ref="E53:F53"/>
    <mergeCell ref="E54:F54"/>
    <mergeCell ref="E55:F55"/>
  </mergeCells>
  <printOptions horizontalCentered="1"/>
  <pageMargins left="0.7086614173228346" right="0.7086614173228346" top="0.5511811023622047" bottom="0.5511811023622047" header="0.31496062992125984" footer="0.31496062992125984"/>
  <pageSetup horizontalDpi="600" verticalDpi="600" orientation="landscape" paperSize="9" r:id="rId3"/>
  <headerFooter alignWithMargins="0">
    <oddFooter xml:space="preserve">&amp;L&amp;F : &amp;A&amp;CPrinted at &amp;T on &amp;D&amp;RCONFIDENTIAL © Analysys Mason </oddFooter>
  </headerFooter>
  <legacyDrawing r:id="rId2"/>
</worksheet>
</file>

<file path=xl/worksheets/sheet4.xml><?xml version="1.0" encoding="utf-8"?>
<worksheet xmlns="http://schemas.openxmlformats.org/spreadsheetml/2006/main" xmlns:r="http://schemas.openxmlformats.org/officeDocument/2006/relationships">
  <dimension ref="B1:H103"/>
  <sheetViews>
    <sheetView showGridLines="0" defaultGridColor="0" zoomScale="75" zoomScaleNormal="75" zoomScalePageLayoutView="0" colorId="22" workbookViewId="0" topLeftCell="A1">
      <pane ySplit="1" topLeftCell="W88" activePane="bottomLeft" state="frozen"/>
      <selection pane="topLeft" activeCell="A1" sqref="A1"/>
      <selection pane="bottomLeft" activeCell="C88" sqref="C88"/>
    </sheetView>
  </sheetViews>
  <sheetFormatPr defaultColWidth="12.7109375" defaultRowHeight="12" outlineLevelRow="1"/>
  <cols>
    <col min="1" max="1" width="6.7109375" style="0" customWidth="1"/>
    <col min="2" max="2" width="21.421875" style="0" customWidth="1"/>
    <col min="3" max="3" width="28.57421875" style="0" customWidth="1"/>
    <col min="4" max="5" width="12.7109375" style="0" customWidth="1"/>
    <col min="6" max="6" width="13.140625" style="0" customWidth="1"/>
    <col min="7" max="7" width="20.140625" style="0" customWidth="1"/>
  </cols>
  <sheetData>
    <row r="1" s="4" customFormat="1" ht="33.75" customHeight="1">
      <c r="D1" s="7" t="s">
        <v>163</v>
      </c>
    </row>
    <row r="5" ht="23.25">
      <c r="B5" s="3" t="s">
        <v>2</v>
      </c>
    </row>
    <row r="6" ht="12" outlineLevel="1"/>
    <row r="7" spans="2:3" ht="12" outlineLevel="1">
      <c r="B7" s="5" t="s">
        <v>118</v>
      </c>
      <c r="C7" s="5" t="s">
        <v>119</v>
      </c>
    </row>
    <row r="8" spans="4:8" ht="12" outlineLevel="1">
      <c r="D8" s="5" t="s">
        <v>142</v>
      </c>
      <c r="E8" s="5" t="s">
        <v>143</v>
      </c>
      <c r="F8" s="9" t="s">
        <v>144</v>
      </c>
      <c r="G8" s="5" t="s">
        <v>3</v>
      </c>
      <c r="H8" s="5" t="s">
        <v>162</v>
      </c>
    </row>
    <row r="9" spans="2:8" ht="12" outlineLevel="1">
      <c r="B9" t="s">
        <v>4</v>
      </c>
      <c r="C9" t="s">
        <v>5</v>
      </c>
      <c r="D9" s="1"/>
      <c r="E9" s="1"/>
      <c r="F9" s="13"/>
      <c r="G9" s="8">
        <f>+F9*E9+D9</f>
        <v>0</v>
      </c>
      <c r="H9" s="11">
        <v>1</v>
      </c>
    </row>
    <row r="10" spans="2:8" ht="12" outlineLevel="1">
      <c r="B10" t="s">
        <v>6</v>
      </c>
      <c r="C10" t="s">
        <v>7</v>
      </c>
      <c r="D10" s="1"/>
      <c r="E10" s="1"/>
      <c r="F10" s="13"/>
      <c r="G10" s="8">
        <f aca="true" t="shared" si="0" ref="G10:G15">+F10*E10+D10</f>
        <v>0</v>
      </c>
      <c r="H10" s="11">
        <v>1</v>
      </c>
    </row>
    <row r="11" spans="2:8" ht="12" outlineLevel="1">
      <c r="B11" t="s">
        <v>8</v>
      </c>
      <c r="C11" t="s">
        <v>9</v>
      </c>
      <c r="D11" s="1"/>
      <c r="E11" s="1"/>
      <c r="F11" s="13"/>
      <c r="G11" s="8">
        <f t="shared" si="0"/>
        <v>0</v>
      </c>
      <c r="H11" s="11">
        <v>1</v>
      </c>
    </row>
    <row r="12" spans="2:8" ht="12" outlineLevel="1">
      <c r="B12" t="s">
        <v>10</v>
      </c>
      <c r="C12" t="s">
        <v>11</v>
      </c>
      <c r="D12" s="1"/>
      <c r="E12" s="1"/>
      <c r="F12" s="13"/>
      <c r="G12" s="8">
        <f t="shared" si="0"/>
        <v>0</v>
      </c>
      <c r="H12" s="11">
        <v>1</v>
      </c>
    </row>
    <row r="13" spans="2:8" ht="12" outlineLevel="1">
      <c r="B13" t="s">
        <v>12</v>
      </c>
      <c r="C13" t="s">
        <v>13</v>
      </c>
      <c r="D13" s="1"/>
      <c r="E13" s="1"/>
      <c r="F13" s="13"/>
      <c r="G13" s="8">
        <f t="shared" si="0"/>
        <v>0</v>
      </c>
      <c r="H13" s="11">
        <v>1</v>
      </c>
    </row>
    <row r="14" spans="2:8" ht="12" outlineLevel="1">
      <c r="B14" t="s">
        <v>14</v>
      </c>
      <c r="C14" t="s">
        <v>15</v>
      </c>
      <c r="D14" s="1"/>
      <c r="E14" s="1"/>
      <c r="F14" s="13"/>
      <c r="G14" s="8">
        <f t="shared" si="0"/>
        <v>0</v>
      </c>
      <c r="H14" s="11">
        <v>1</v>
      </c>
    </row>
    <row r="15" spans="2:8" ht="12" outlineLevel="1">
      <c r="B15" t="s">
        <v>116</v>
      </c>
      <c r="C15" t="s">
        <v>117</v>
      </c>
      <c r="D15" s="1"/>
      <c r="E15" s="1"/>
      <c r="F15" s="13"/>
      <c r="G15" s="8">
        <f t="shared" si="0"/>
        <v>0</v>
      </c>
      <c r="H15" s="11">
        <v>1</v>
      </c>
    </row>
    <row r="16" spans="6:7" ht="12" outlineLevel="1">
      <c r="F16" s="14"/>
      <c r="G16" s="12">
        <f>+SUMPRODUCT(G9:G15,H9:H15)</f>
        <v>0</v>
      </c>
    </row>
    <row r="17" spans="2:6" ht="12" outlineLevel="1">
      <c r="B17" s="5" t="s">
        <v>16</v>
      </c>
      <c r="C17" s="5" t="s">
        <v>17</v>
      </c>
      <c r="F17" s="14"/>
    </row>
    <row r="18" spans="4:6" ht="12" outlineLevel="1">
      <c r="D18" s="5" t="s">
        <v>142</v>
      </c>
      <c r="E18" s="5" t="s">
        <v>143</v>
      </c>
      <c r="F18" s="9" t="s">
        <v>144</v>
      </c>
    </row>
    <row r="19" spans="2:8" ht="12" outlineLevel="1">
      <c r="B19" t="s">
        <v>18</v>
      </c>
      <c r="C19" t="s">
        <v>19</v>
      </c>
      <c r="D19" s="64"/>
      <c r="E19" s="1"/>
      <c r="F19" s="13"/>
      <c r="G19" s="8">
        <f>+F19*E19+D19</f>
        <v>0</v>
      </c>
      <c r="H19">
        <v>1</v>
      </c>
    </row>
    <row r="20" spans="2:8" ht="12" outlineLevel="1">
      <c r="B20" t="s">
        <v>20</v>
      </c>
      <c r="C20" t="s">
        <v>21</v>
      </c>
      <c r="D20" s="64"/>
      <c r="E20" s="1"/>
      <c r="F20" s="13"/>
      <c r="G20" s="8">
        <f aca="true" t="shared" si="1" ref="G20:G83">+F20*E20+D20</f>
        <v>0</v>
      </c>
      <c r="H20">
        <v>0</v>
      </c>
    </row>
    <row r="21" spans="2:8" ht="12" outlineLevel="1">
      <c r="B21" t="s">
        <v>145</v>
      </c>
      <c r="C21" t="s">
        <v>146</v>
      </c>
      <c r="D21" s="65"/>
      <c r="E21" s="1"/>
      <c r="F21" s="13"/>
      <c r="G21" s="8">
        <f t="shared" si="1"/>
        <v>0</v>
      </c>
      <c r="H21">
        <v>1</v>
      </c>
    </row>
    <row r="22" spans="2:8" ht="12" outlineLevel="1">
      <c r="B22" t="s">
        <v>147</v>
      </c>
      <c r="C22" t="s">
        <v>148</v>
      </c>
      <c r="D22" s="65"/>
      <c r="E22" s="1"/>
      <c r="F22" s="13"/>
      <c r="G22" s="8">
        <f t="shared" si="1"/>
        <v>0</v>
      </c>
      <c r="H22">
        <v>1</v>
      </c>
    </row>
    <row r="23" spans="2:8" ht="12" outlineLevel="1">
      <c r="B23" t="s">
        <v>149</v>
      </c>
      <c r="C23" t="s">
        <v>150</v>
      </c>
      <c r="D23" s="65"/>
      <c r="E23" s="1"/>
      <c r="F23" s="13"/>
      <c r="G23" s="8">
        <f t="shared" si="1"/>
        <v>0</v>
      </c>
      <c r="H23">
        <v>1</v>
      </c>
    </row>
    <row r="24" spans="2:8" ht="12" outlineLevel="1">
      <c r="B24" t="s">
        <v>151</v>
      </c>
      <c r="C24" t="s">
        <v>17</v>
      </c>
      <c r="D24" s="65"/>
      <c r="E24" s="1"/>
      <c r="F24" s="13"/>
      <c r="G24" s="8">
        <f t="shared" si="1"/>
        <v>0</v>
      </c>
      <c r="H24">
        <v>1</v>
      </c>
    </row>
    <row r="25" spans="2:8" ht="12" outlineLevel="1">
      <c r="B25" t="s">
        <v>152</v>
      </c>
      <c r="C25" t="s">
        <v>153</v>
      </c>
      <c r="D25" s="65"/>
      <c r="E25" s="1"/>
      <c r="F25" s="13"/>
      <c r="G25" s="8">
        <f t="shared" si="1"/>
        <v>0</v>
      </c>
      <c r="H25">
        <v>1</v>
      </c>
    </row>
    <row r="26" spans="2:8" ht="12" outlineLevel="1">
      <c r="B26" t="s">
        <v>154</v>
      </c>
      <c r="C26" t="s">
        <v>155</v>
      </c>
      <c r="D26" s="65"/>
      <c r="E26" s="1"/>
      <c r="F26" s="13"/>
      <c r="G26" s="8">
        <f t="shared" si="1"/>
        <v>0</v>
      </c>
      <c r="H26">
        <v>1</v>
      </c>
    </row>
    <row r="27" spans="2:8" ht="12" outlineLevel="1">
      <c r="B27" t="s">
        <v>156</v>
      </c>
      <c r="C27" t="s">
        <v>21</v>
      </c>
      <c r="D27" s="65"/>
      <c r="E27" s="1"/>
      <c r="F27" s="13"/>
      <c r="G27" s="8">
        <f t="shared" si="1"/>
        <v>0</v>
      </c>
      <c r="H27">
        <v>1</v>
      </c>
    </row>
    <row r="28" spans="2:8" ht="12" outlineLevel="1">
      <c r="B28" t="s">
        <v>157</v>
      </c>
      <c r="C28" t="s">
        <v>155</v>
      </c>
      <c r="D28" s="65"/>
      <c r="E28" s="1"/>
      <c r="F28" s="13"/>
      <c r="G28" s="8">
        <f t="shared" si="1"/>
        <v>0</v>
      </c>
      <c r="H28">
        <v>1</v>
      </c>
    </row>
    <row r="29" spans="2:8" ht="12" outlineLevel="1">
      <c r="B29" t="s">
        <v>158</v>
      </c>
      <c r="C29" t="s">
        <v>159</v>
      </c>
      <c r="D29" s="65"/>
      <c r="E29" s="1"/>
      <c r="F29" s="13"/>
      <c r="G29" s="8">
        <f t="shared" si="1"/>
        <v>0</v>
      </c>
      <c r="H29">
        <v>1</v>
      </c>
    </row>
    <row r="30" spans="2:8" ht="12" outlineLevel="1">
      <c r="B30" t="s">
        <v>22</v>
      </c>
      <c r="C30" t="s">
        <v>23</v>
      </c>
      <c r="D30" s="65"/>
      <c r="E30" s="1"/>
      <c r="F30" s="13"/>
      <c r="G30" s="8">
        <f t="shared" si="1"/>
        <v>0</v>
      </c>
      <c r="H30">
        <v>1</v>
      </c>
    </row>
    <row r="31" spans="2:8" ht="12" outlineLevel="1">
      <c r="B31" t="s">
        <v>24</v>
      </c>
      <c r="C31" t="s">
        <v>25</v>
      </c>
      <c r="D31" s="65"/>
      <c r="E31" s="1"/>
      <c r="F31" s="13"/>
      <c r="G31" s="8">
        <f t="shared" si="1"/>
        <v>0</v>
      </c>
      <c r="H31">
        <v>1</v>
      </c>
    </row>
    <row r="32" spans="2:8" ht="12" outlineLevel="1">
      <c r="B32" t="s">
        <v>120</v>
      </c>
      <c r="C32" t="s">
        <v>121</v>
      </c>
      <c r="D32" s="65"/>
      <c r="E32" s="1"/>
      <c r="F32" s="13"/>
      <c r="G32" s="8">
        <f t="shared" si="1"/>
        <v>0</v>
      </c>
      <c r="H32">
        <v>1</v>
      </c>
    </row>
    <row r="33" spans="2:8" ht="12" outlineLevel="1">
      <c r="B33" t="s">
        <v>26</v>
      </c>
      <c r="C33" t="s">
        <v>27</v>
      </c>
      <c r="D33" s="65"/>
      <c r="E33" s="1"/>
      <c r="F33" s="13"/>
      <c r="G33" s="8">
        <f t="shared" si="1"/>
        <v>0</v>
      </c>
      <c r="H33">
        <v>1</v>
      </c>
    </row>
    <row r="34" spans="2:8" ht="12" outlineLevel="1">
      <c r="B34" t="s">
        <v>28</v>
      </c>
      <c r="C34" t="s">
        <v>29</v>
      </c>
      <c r="D34" s="65"/>
      <c r="E34" s="1"/>
      <c r="F34" s="13"/>
      <c r="G34" s="8">
        <f t="shared" si="1"/>
        <v>0</v>
      </c>
      <c r="H34">
        <v>1</v>
      </c>
    </row>
    <row r="35" spans="2:8" ht="12" outlineLevel="1">
      <c r="B35" t="s">
        <v>122</v>
      </c>
      <c r="C35" t="s">
        <v>123</v>
      </c>
      <c r="D35" s="65"/>
      <c r="E35" s="1"/>
      <c r="F35" s="13"/>
      <c r="G35" s="8">
        <f t="shared" si="1"/>
        <v>0</v>
      </c>
      <c r="H35">
        <v>1</v>
      </c>
    </row>
    <row r="36" spans="2:8" ht="12" outlineLevel="1">
      <c r="B36" t="s">
        <v>30</v>
      </c>
      <c r="C36" t="s">
        <v>31</v>
      </c>
      <c r="D36" s="65"/>
      <c r="E36" s="1"/>
      <c r="F36" s="13"/>
      <c r="G36" s="8">
        <f t="shared" si="1"/>
        <v>0</v>
      </c>
      <c r="H36">
        <v>1</v>
      </c>
    </row>
    <row r="37" spans="2:8" ht="12" outlineLevel="1">
      <c r="B37" t="s">
        <v>32</v>
      </c>
      <c r="C37" t="s">
        <v>33</v>
      </c>
      <c r="D37" s="65"/>
      <c r="E37" s="1"/>
      <c r="F37" s="13"/>
      <c r="G37" s="8">
        <f t="shared" si="1"/>
        <v>0</v>
      </c>
      <c r="H37">
        <v>1</v>
      </c>
    </row>
    <row r="38" spans="2:8" ht="12" outlineLevel="1">
      <c r="B38" t="s">
        <v>34</v>
      </c>
      <c r="C38" t="s">
        <v>35</v>
      </c>
      <c r="D38" s="65"/>
      <c r="E38" s="1"/>
      <c r="F38" s="13"/>
      <c r="G38" s="8">
        <f t="shared" si="1"/>
        <v>0</v>
      </c>
      <c r="H38">
        <v>1</v>
      </c>
    </row>
    <row r="39" spans="2:8" ht="12" outlineLevel="1">
      <c r="B39" t="s">
        <v>36</v>
      </c>
      <c r="C39" t="s">
        <v>37</v>
      </c>
      <c r="D39" s="65"/>
      <c r="E39" s="1"/>
      <c r="F39" s="13"/>
      <c r="G39" s="8">
        <f t="shared" si="1"/>
        <v>0</v>
      </c>
      <c r="H39">
        <v>1</v>
      </c>
    </row>
    <row r="40" spans="2:8" ht="12" outlineLevel="1">
      <c r="B40" t="s">
        <v>124</v>
      </c>
      <c r="C40" t="s">
        <v>125</v>
      </c>
      <c r="D40" s="65"/>
      <c r="E40" s="1"/>
      <c r="F40" s="13"/>
      <c r="G40" s="8">
        <f t="shared" si="1"/>
        <v>0</v>
      </c>
      <c r="H40">
        <v>1</v>
      </c>
    </row>
    <row r="41" spans="2:8" ht="12" outlineLevel="1">
      <c r="B41" t="s">
        <v>38</v>
      </c>
      <c r="C41" t="s">
        <v>39</v>
      </c>
      <c r="D41" s="65"/>
      <c r="E41" s="1"/>
      <c r="F41" s="13"/>
      <c r="G41" s="8">
        <f t="shared" si="1"/>
        <v>0</v>
      </c>
      <c r="H41">
        <v>1</v>
      </c>
    </row>
    <row r="42" spans="2:8" ht="12" outlineLevel="1">
      <c r="B42" t="s">
        <v>40</v>
      </c>
      <c r="C42" t="s">
        <v>41</v>
      </c>
      <c r="D42" s="65"/>
      <c r="E42" s="1"/>
      <c r="F42" s="13"/>
      <c r="G42" s="8">
        <f t="shared" si="1"/>
        <v>0</v>
      </c>
      <c r="H42">
        <v>1</v>
      </c>
    </row>
    <row r="43" spans="2:8" ht="12" outlineLevel="1">
      <c r="B43" t="s">
        <v>42</v>
      </c>
      <c r="C43" t="s">
        <v>43</v>
      </c>
      <c r="D43" s="65"/>
      <c r="E43" s="1"/>
      <c r="F43" s="13"/>
      <c r="G43" s="8">
        <f t="shared" si="1"/>
        <v>0</v>
      </c>
      <c r="H43">
        <v>1</v>
      </c>
    </row>
    <row r="44" spans="2:8" ht="12" outlineLevel="1">
      <c r="B44" t="s">
        <v>44</v>
      </c>
      <c r="C44" t="s">
        <v>45</v>
      </c>
      <c r="D44" s="65"/>
      <c r="E44" s="1"/>
      <c r="F44" s="13"/>
      <c r="G44" s="8">
        <f t="shared" si="1"/>
        <v>0</v>
      </c>
      <c r="H44">
        <v>1</v>
      </c>
    </row>
    <row r="45" spans="2:8" ht="12" outlineLevel="1">
      <c r="B45" t="s">
        <v>46</v>
      </c>
      <c r="C45" t="s">
        <v>47</v>
      </c>
      <c r="D45" s="65"/>
      <c r="E45" s="1"/>
      <c r="F45" s="13"/>
      <c r="G45" s="8">
        <f t="shared" si="1"/>
        <v>0</v>
      </c>
      <c r="H45">
        <v>1</v>
      </c>
    </row>
    <row r="46" spans="2:8" ht="12" outlineLevel="1">
      <c r="B46" t="s">
        <v>48</v>
      </c>
      <c r="C46" t="s">
        <v>49</v>
      </c>
      <c r="D46" s="65"/>
      <c r="E46" s="1"/>
      <c r="F46" s="13"/>
      <c r="G46" s="8">
        <f t="shared" si="1"/>
        <v>0</v>
      </c>
      <c r="H46">
        <v>1</v>
      </c>
    </row>
    <row r="47" spans="2:8" ht="12" outlineLevel="1">
      <c r="B47" t="s">
        <v>50</v>
      </c>
      <c r="C47" t="s">
        <v>51</v>
      </c>
      <c r="D47" s="65"/>
      <c r="E47" s="1"/>
      <c r="F47" s="13"/>
      <c r="G47" s="8">
        <f t="shared" si="1"/>
        <v>0</v>
      </c>
      <c r="H47">
        <v>1</v>
      </c>
    </row>
    <row r="48" spans="2:8" ht="12" outlineLevel="1">
      <c r="B48" t="s">
        <v>52</v>
      </c>
      <c r="C48" t="s">
        <v>53</v>
      </c>
      <c r="D48" s="65"/>
      <c r="E48" s="1"/>
      <c r="F48" s="13"/>
      <c r="G48" s="8">
        <f t="shared" si="1"/>
        <v>0</v>
      </c>
      <c r="H48">
        <v>1</v>
      </c>
    </row>
    <row r="49" spans="2:8" ht="12" outlineLevel="1">
      <c r="B49" t="s">
        <v>54</v>
      </c>
      <c r="C49" t="s">
        <v>55</v>
      </c>
      <c r="D49" s="65"/>
      <c r="E49" s="1"/>
      <c r="F49" s="13"/>
      <c r="G49" s="8">
        <f t="shared" si="1"/>
        <v>0</v>
      </c>
      <c r="H49">
        <v>1</v>
      </c>
    </row>
    <row r="50" spans="2:8" ht="12" outlineLevel="1">
      <c r="B50" t="s">
        <v>56</v>
      </c>
      <c r="C50" t="s">
        <v>57</v>
      </c>
      <c r="D50" s="65"/>
      <c r="E50" s="1"/>
      <c r="F50" s="13"/>
      <c r="G50" s="8">
        <f t="shared" si="1"/>
        <v>0</v>
      </c>
      <c r="H50">
        <v>1</v>
      </c>
    </row>
    <row r="51" spans="2:8" ht="12" outlineLevel="1">
      <c r="B51" t="s">
        <v>58</v>
      </c>
      <c r="C51" t="s">
        <v>59</v>
      </c>
      <c r="D51" s="65"/>
      <c r="E51" s="1"/>
      <c r="F51" s="13"/>
      <c r="G51" s="8">
        <f t="shared" si="1"/>
        <v>0</v>
      </c>
      <c r="H51">
        <v>1</v>
      </c>
    </row>
    <row r="52" spans="2:8" ht="12" outlineLevel="1">
      <c r="B52" t="s">
        <v>126</v>
      </c>
      <c r="C52" t="s">
        <v>127</v>
      </c>
      <c r="D52" s="65"/>
      <c r="E52" s="1"/>
      <c r="F52" s="13"/>
      <c r="G52" s="8">
        <f t="shared" si="1"/>
        <v>0</v>
      </c>
      <c r="H52">
        <v>1</v>
      </c>
    </row>
    <row r="53" spans="2:8" ht="12" outlineLevel="1">
      <c r="B53" t="s">
        <v>128</v>
      </c>
      <c r="C53" t="s">
        <v>129</v>
      </c>
      <c r="D53" s="65"/>
      <c r="E53" s="1"/>
      <c r="F53" s="13"/>
      <c r="G53" s="8">
        <f t="shared" si="1"/>
        <v>0</v>
      </c>
      <c r="H53">
        <v>1</v>
      </c>
    </row>
    <row r="54" spans="2:8" ht="12" outlineLevel="1">
      <c r="B54" t="s">
        <v>60</v>
      </c>
      <c r="C54" t="s">
        <v>61</v>
      </c>
      <c r="D54" s="65"/>
      <c r="E54" s="1"/>
      <c r="F54" s="13"/>
      <c r="G54" s="8">
        <f t="shared" si="1"/>
        <v>0</v>
      </c>
      <c r="H54">
        <v>1</v>
      </c>
    </row>
    <row r="55" spans="2:8" ht="12" outlineLevel="1">
      <c r="B55" t="s">
        <v>62</v>
      </c>
      <c r="C55" t="s">
        <v>63</v>
      </c>
      <c r="D55" s="65"/>
      <c r="E55" s="1"/>
      <c r="F55" s="13"/>
      <c r="G55" s="8">
        <f t="shared" si="1"/>
        <v>0</v>
      </c>
      <c r="H55">
        <v>1</v>
      </c>
    </row>
    <row r="56" spans="2:8" ht="12" outlineLevel="1">
      <c r="B56" t="s">
        <v>64</v>
      </c>
      <c r="C56" t="s">
        <v>65</v>
      </c>
      <c r="D56" s="65"/>
      <c r="E56" s="1"/>
      <c r="F56" s="13"/>
      <c r="G56" s="8">
        <f t="shared" si="1"/>
        <v>0</v>
      </c>
      <c r="H56">
        <v>1</v>
      </c>
    </row>
    <row r="57" spans="2:8" ht="12" outlineLevel="1">
      <c r="B57" t="s">
        <v>66</v>
      </c>
      <c r="C57" t="s">
        <v>67</v>
      </c>
      <c r="D57" s="65"/>
      <c r="E57" s="1"/>
      <c r="F57" s="13"/>
      <c r="G57" s="8">
        <f t="shared" si="1"/>
        <v>0</v>
      </c>
      <c r="H57">
        <v>1</v>
      </c>
    </row>
    <row r="58" spans="2:8" ht="12" outlineLevel="1">
      <c r="B58" t="s">
        <v>68</v>
      </c>
      <c r="C58" t="s">
        <v>69</v>
      </c>
      <c r="D58" s="65"/>
      <c r="E58" s="1"/>
      <c r="F58" s="13"/>
      <c r="G58" s="8">
        <f t="shared" si="1"/>
        <v>0</v>
      </c>
      <c r="H58">
        <v>1</v>
      </c>
    </row>
    <row r="59" spans="2:8" ht="12" outlineLevel="1">
      <c r="B59" t="s">
        <v>70</v>
      </c>
      <c r="C59" t="s">
        <v>71</v>
      </c>
      <c r="D59" s="65"/>
      <c r="E59" s="1"/>
      <c r="F59" s="13"/>
      <c r="G59" s="8">
        <f t="shared" si="1"/>
        <v>0</v>
      </c>
      <c r="H59">
        <v>1</v>
      </c>
    </row>
    <row r="60" spans="2:8" ht="12" outlineLevel="1">
      <c r="B60" t="s">
        <v>72</v>
      </c>
      <c r="C60" t="s">
        <v>73</v>
      </c>
      <c r="D60" s="65"/>
      <c r="E60" s="1"/>
      <c r="F60" s="13"/>
      <c r="G60" s="8">
        <f t="shared" si="1"/>
        <v>0</v>
      </c>
      <c r="H60">
        <v>1</v>
      </c>
    </row>
    <row r="61" spans="2:8" ht="12" outlineLevel="1">
      <c r="B61" t="s">
        <v>74</v>
      </c>
      <c r="C61" t="s">
        <v>75</v>
      </c>
      <c r="D61" s="65"/>
      <c r="E61" s="1"/>
      <c r="F61" s="13"/>
      <c r="G61" s="8">
        <f t="shared" si="1"/>
        <v>0</v>
      </c>
      <c r="H61">
        <v>1</v>
      </c>
    </row>
    <row r="62" spans="2:8" ht="12" outlineLevel="1">
      <c r="B62" t="s">
        <v>76</v>
      </c>
      <c r="C62" t="s">
        <v>77</v>
      </c>
      <c r="D62" s="65"/>
      <c r="E62" s="1"/>
      <c r="F62" s="13"/>
      <c r="G62" s="8">
        <f t="shared" si="1"/>
        <v>0</v>
      </c>
      <c r="H62">
        <v>1</v>
      </c>
    </row>
    <row r="63" spans="2:8" ht="12" outlineLevel="1">
      <c r="B63" t="s">
        <v>78</v>
      </c>
      <c r="C63" t="s">
        <v>79</v>
      </c>
      <c r="D63" s="65"/>
      <c r="E63" s="1"/>
      <c r="F63" s="13"/>
      <c r="G63" s="8">
        <f t="shared" si="1"/>
        <v>0</v>
      </c>
      <c r="H63">
        <v>1</v>
      </c>
    </row>
    <row r="64" spans="2:8" ht="12" outlineLevel="1">
      <c r="B64" t="s">
        <v>130</v>
      </c>
      <c r="C64" t="s">
        <v>131</v>
      </c>
      <c r="D64" s="65"/>
      <c r="E64" s="1"/>
      <c r="F64" s="13"/>
      <c r="G64" s="8">
        <f t="shared" si="1"/>
        <v>0</v>
      </c>
      <c r="H64">
        <v>1</v>
      </c>
    </row>
    <row r="65" spans="2:8" ht="12" outlineLevel="1">
      <c r="B65" t="s">
        <v>132</v>
      </c>
      <c r="C65" t="s">
        <v>133</v>
      </c>
      <c r="D65" s="65"/>
      <c r="E65" s="1"/>
      <c r="F65" s="13"/>
      <c r="G65" s="8">
        <f t="shared" si="1"/>
        <v>0</v>
      </c>
      <c r="H65">
        <v>1</v>
      </c>
    </row>
    <row r="66" spans="2:8" ht="12" outlineLevel="1">
      <c r="B66" t="s">
        <v>80</v>
      </c>
      <c r="C66" t="s">
        <v>81</v>
      </c>
      <c r="D66" s="65"/>
      <c r="E66" s="1"/>
      <c r="F66" s="13"/>
      <c r="G66" s="8">
        <f t="shared" si="1"/>
        <v>0</v>
      </c>
      <c r="H66">
        <v>1</v>
      </c>
    </row>
    <row r="67" spans="2:8" ht="12" outlineLevel="1">
      <c r="B67" t="s">
        <v>134</v>
      </c>
      <c r="C67" t="s">
        <v>135</v>
      </c>
      <c r="D67" s="65"/>
      <c r="E67" s="1"/>
      <c r="F67" s="13"/>
      <c r="G67" s="8">
        <f t="shared" si="1"/>
        <v>0</v>
      </c>
      <c r="H67">
        <v>1</v>
      </c>
    </row>
    <row r="68" spans="2:8" ht="12" outlineLevel="1">
      <c r="B68" t="s">
        <v>136</v>
      </c>
      <c r="C68" t="s">
        <v>137</v>
      </c>
      <c r="D68" s="65"/>
      <c r="E68" s="1"/>
      <c r="F68" s="13"/>
      <c r="G68" s="8">
        <f t="shared" si="1"/>
        <v>0</v>
      </c>
      <c r="H68">
        <v>1</v>
      </c>
    </row>
    <row r="69" spans="2:8" ht="12" outlineLevel="1">
      <c r="B69" t="s">
        <v>82</v>
      </c>
      <c r="C69" t="s">
        <v>83</v>
      </c>
      <c r="D69" s="65"/>
      <c r="E69" s="1"/>
      <c r="F69" s="13"/>
      <c r="G69" s="8">
        <f t="shared" si="1"/>
        <v>0</v>
      </c>
      <c r="H69">
        <v>1</v>
      </c>
    </row>
    <row r="70" spans="2:8" ht="12" outlineLevel="1">
      <c r="B70" t="s">
        <v>84</v>
      </c>
      <c r="C70" t="s">
        <v>85</v>
      </c>
      <c r="D70" s="65"/>
      <c r="E70" s="1"/>
      <c r="F70" s="13"/>
      <c r="G70" s="8">
        <f t="shared" si="1"/>
        <v>0</v>
      </c>
      <c r="H70">
        <v>1</v>
      </c>
    </row>
    <row r="71" spans="2:8" ht="12" outlineLevel="1">
      <c r="B71" t="s">
        <v>138</v>
      </c>
      <c r="C71" t="s">
        <v>139</v>
      </c>
      <c r="D71" s="65"/>
      <c r="E71" s="1"/>
      <c r="F71" s="13"/>
      <c r="G71" s="8">
        <f t="shared" si="1"/>
        <v>0</v>
      </c>
      <c r="H71">
        <v>1</v>
      </c>
    </row>
    <row r="72" spans="2:8" ht="12" outlineLevel="1">
      <c r="B72" t="s">
        <v>86</v>
      </c>
      <c r="C72" t="s">
        <v>87</v>
      </c>
      <c r="D72" s="65"/>
      <c r="E72" s="1"/>
      <c r="F72" s="13"/>
      <c r="G72" s="8">
        <f t="shared" si="1"/>
        <v>0</v>
      </c>
      <c r="H72">
        <v>1</v>
      </c>
    </row>
    <row r="73" spans="2:8" ht="12" outlineLevel="1">
      <c r="B73" t="s">
        <v>88</v>
      </c>
      <c r="C73" t="s">
        <v>89</v>
      </c>
      <c r="D73" s="65"/>
      <c r="E73" s="1"/>
      <c r="F73" s="13"/>
      <c r="G73" s="8">
        <f t="shared" si="1"/>
        <v>0</v>
      </c>
      <c r="H73">
        <v>1</v>
      </c>
    </row>
    <row r="74" spans="2:8" ht="12" outlineLevel="1">
      <c r="B74" t="s">
        <v>140</v>
      </c>
      <c r="C74" t="s">
        <v>141</v>
      </c>
      <c r="D74" s="65"/>
      <c r="E74" s="1"/>
      <c r="F74" s="13"/>
      <c r="G74" s="8">
        <f t="shared" si="1"/>
        <v>0</v>
      </c>
      <c r="H74">
        <v>1</v>
      </c>
    </row>
    <row r="75" spans="2:8" ht="12" outlineLevel="1">
      <c r="B75" t="s">
        <v>90</v>
      </c>
      <c r="C75" t="s">
        <v>91</v>
      </c>
      <c r="D75" s="64"/>
      <c r="E75" s="1"/>
      <c r="F75" s="13"/>
      <c r="G75" s="8">
        <f t="shared" si="1"/>
        <v>0</v>
      </c>
      <c r="H75">
        <v>1</v>
      </c>
    </row>
    <row r="76" spans="2:8" ht="12" outlineLevel="1">
      <c r="B76" t="s">
        <v>92</v>
      </c>
      <c r="C76" t="s">
        <v>93</v>
      </c>
      <c r="D76" s="64"/>
      <c r="E76" s="1"/>
      <c r="F76" s="13"/>
      <c r="G76" s="8">
        <f t="shared" si="1"/>
        <v>0</v>
      </c>
      <c r="H76">
        <v>1</v>
      </c>
    </row>
    <row r="77" spans="2:8" ht="12" outlineLevel="1">
      <c r="B77" t="s">
        <v>94</v>
      </c>
      <c r="C77" t="s">
        <v>95</v>
      </c>
      <c r="D77" s="65"/>
      <c r="E77" s="1"/>
      <c r="F77" s="13"/>
      <c r="G77" s="8">
        <f t="shared" si="1"/>
        <v>0</v>
      </c>
      <c r="H77">
        <v>1</v>
      </c>
    </row>
    <row r="78" spans="2:8" ht="12" outlineLevel="1">
      <c r="B78" t="s">
        <v>96</v>
      </c>
      <c r="C78" t="s">
        <v>97</v>
      </c>
      <c r="D78" s="64"/>
      <c r="E78" s="1"/>
      <c r="F78" s="13"/>
      <c r="G78" s="8">
        <f t="shared" si="1"/>
        <v>0</v>
      </c>
      <c r="H78">
        <v>1</v>
      </c>
    </row>
    <row r="79" spans="2:8" ht="12" outlineLevel="1">
      <c r="B79" t="s">
        <v>98</v>
      </c>
      <c r="C79" t="s">
        <v>99</v>
      </c>
      <c r="D79" s="65"/>
      <c r="E79" s="1"/>
      <c r="F79" s="13"/>
      <c r="G79" s="8">
        <f t="shared" si="1"/>
        <v>0</v>
      </c>
      <c r="H79">
        <v>1</v>
      </c>
    </row>
    <row r="80" spans="2:8" ht="12" outlineLevel="1">
      <c r="B80" t="s">
        <v>100</v>
      </c>
      <c r="C80" t="s">
        <v>101</v>
      </c>
      <c r="D80" s="64"/>
      <c r="E80" s="1"/>
      <c r="F80" s="13"/>
      <c r="G80" s="8">
        <f t="shared" si="1"/>
        <v>0</v>
      </c>
      <c r="H80">
        <v>1</v>
      </c>
    </row>
    <row r="81" spans="2:8" ht="12" outlineLevel="1">
      <c r="B81" t="s">
        <v>102</v>
      </c>
      <c r="C81" t="s">
        <v>103</v>
      </c>
      <c r="D81" s="65"/>
      <c r="E81" s="1"/>
      <c r="F81" s="13"/>
      <c r="G81" s="8">
        <f t="shared" si="1"/>
        <v>0</v>
      </c>
      <c r="H81">
        <v>1</v>
      </c>
    </row>
    <row r="82" spans="2:8" ht="12" outlineLevel="1">
      <c r="B82" t="s">
        <v>104</v>
      </c>
      <c r="C82" t="s">
        <v>105</v>
      </c>
      <c r="D82" s="65"/>
      <c r="E82" s="1"/>
      <c r="F82" s="13"/>
      <c r="G82" s="8">
        <f t="shared" si="1"/>
        <v>0</v>
      </c>
      <c r="H82">
        <v>1</v>
      </c>
    </row>
    <row r="83" spans="2:8" ht="12" outlineLevel="1">
      <c r="B83" t="s">
        <v>6</v>
      </c>
      <c r="C83" t="s">
        <v>7</v>
      </c>
      <c r="D83" s="65"/>
      <c r="E83" s="1"/>
      <c r="F83" s="13"/>
      <c r="G83" s="8">
        <f t="shared" si="1"/>
        <v>0</v>
      </c>
      <c r="H83">
        <v>1</v>
      </c>
    </row>
    <row r="84" spans="2:8" ht="12" outlineLevel="1">
      <c r="B84" t="s">
        <v>8</v>
      </c>
      <c r="C84" t="s">
        <v>9</v>
      </c>
      <c r="D84" s="65"/>
      <c r="E84" s="1"/>
      <c r="F84" s="13"/>
      <c r="G84" s="8">
        <f aca="true" t="shared" si="2" ref="G84:G93">+F84*E84+D84</f>
        <v>0</v>
      </c>
      <c r="H84">
        <v>1</v>
      </c>
    </row>
    <row r="85" spans="2:8" ht="12" outlineLevel="1">
      <c r="B85" t="s">
        <v>10</v>
      </c>
      <c r="C85" t="s">
        <v>11</v>
      </c>
      <c r="D85" s="65"/>
      <c r="E85" s="1"/>
      <c r="F85" s="13"/>
      <c r="G85" s="8">
        <f t="shared" si="2"/>
        <v>0</v>
      </c>
      <c r="H85">
        <v>1</v>
      </c>
    </row>
    <row r="86" spans="2:8" ht="12" outlineLevel="1">
      <c r="B86" t="s">
        <v>12</v>
      </c>
      <c r="C86" t="s">
        <v>13</v>
      </c>
      <c r="D86" s="65"/>
      <c r="E86" s="1"/>
      <c r="F86" s="13"/>
      <c r="G86" s="8">
        <f t="shared" si="2"/>
        <v>0</v>
      </c>
      <c r="H86">
        <v>1</v>
      </c>
    </row>
    <row r="87" spans="2:8" ht="12" outlineLevel="1">
      <c r="B87" t="s">
        <v>14</v>
      </c>
      <c r="C87" t="s">
        <v>15</v>
      </c>
      <c r="D87" s="65"/>
      <c r="E87" s="1"/>
      <c r="F87" s="13"/>
      <c r="G87" s="8">
        <f t="shared" si="2"/>
        <v>0</v>
      </c>
      <c r="H87">
        <v>1</v>
      </c>
    </row>
    <row r="88" spans="2:8" ht="12" outlineLevel="1">
      <c r="B88" t="s">
        <v>106</v>
      </c>
      <c r="C88" t="s">
        <v>107</v>
      </c>
      <c r="D88" s="65"/>
      <c r="E88" s="1"/>
      <c r="F88" s="13"/>
      <c r="G88" s="8">
        <f t="shared" si="2"/>
        <v>0</v>
      </c>
      <c r="H88">
        <v>1</v>
      </c>
    </row>
    <row r="89" spans="2:8" ht="12" outlineLevel="1">
      <c r="B89" t="s">
        <v>108</v>
      </c>
      <c r="C89" t="s">
        <v>109</v>
      </c>
      <c r="D89" s="65"/>
      <c r="E89" s="1"/>
      <c r="F89" s="13"/>
      <c r="G89" s="8">
        <f t="shared" si="2"/>
        <v>0</v>
      </c>
      <c r="H89">
        <v>1</v>
      </c>
    </row>
    <row r="90" spans="2:8" ht="12" outlineLevel="1">
      <c r="B90" t="s">
        <v>110</v>
      </c>
      <c r="C90" t="s">
        <v>111</v>
      </c>
      <c r="D90" s="65"/>
      <c r="E90" s="1"/>
      <c r="F90" s="13"/>
      <c r="G90" s="8">
        <f t="shared" si="2"/>
        <v>0</v>
      </c>
      <c r="H90">
        <v>1</v>
      </c>
    </row>
    <row r="91" spans="2:8" ht="12" outlineLevel="1">
      <c r="B91" t="s">
        <v>112</v>
      </c>
      <c r="C91" t="s">
        <v>113</v>
      </c>
      <c r="D91" s="65"/>
      <c r="E91" s="1"/>
      <c r="F91" s="13"/>
      <c r="G91" s="8">
        <f t="shared" si="2"/>
        <v>0</v>
      </c>
      <c r="H91">
        <v>1</v>
      </c>
    </row>
    <row r="92" spans="2:8" ht="12" outlineLevel="1">
      <c r="B92" t="s">
        <v>114</v>
      </c>
      <c r="C92" t="s">
        <v>115</v>
      </c>
      <c r="D92" s="65"/>
      <c r="E92" s="1"/>
      <c r="F92" s="13"/>
      <c r="G92" s="8">
        <f t="shared" si="2"/>
        <v>0</v>
      </c>
      <c r="H92">
        <v>1</v>
      </c>
    </row>
    <row r="93" spans="2:8" ht="12" outlineLevel="1">
      <c r="B93" t="s">
        <v>116</v>
      </c>
      <c r="C93" t="s">
        <v>117</v>
      </c>
      <c r="D93" s="66"/>
      <c r="E93" s="1"/>
      <c r="F93" s="13"/>
      <c r="G93" s="8">
        <f t="shared" si="2"/>
        <v>0</v>
      </c>
      <c r="H93">
        <v>1</v>
      </c>
    </row>
    <row r="94" spans="6:7" ht="12" outlineLevel="1">
      <c r="F94" s="14"/>
      <c r="G94" s="10">
        <f>+SUMPRODUCT(G19:G93,H19:H93)</f>
        <v>0</v>
      </c>
    </row>
    <row r="95" ht="12" outlineLevel="1">
      <c r="H95" s="8"/>
    </row>
    <row r="96" spans="4:8" ht="12">
      <c r="D96" t="s">
        <v>3</v>
      </c>
      <c r="G96" s="10">
        <f>+G94+G16</f>
        <v>0</v>
      </c>
      <c r="H96" s="8"/>
    </row>
    <row r="98" spans="4:5" ht="12">
      <c r="D98" t="s">
        <v>160</v>
      </c>
      <c r="E98" t="s">
        <v>161</v>
      </c>
    </row>
    <row r="99" spans="3:6" ht="12">
      <c r="C99" s="1"/>
      <c r="D99" s="6" t="e">
        <f>+G96/C99</f>
        <v>#DIV/0!</v>
      </c>
      <c r="E99" s="29" t="e">
        <f>+D99/12</f>
        <v>#DIV/0!</v>
      </c>
      <c r="F99" s="2" t="s">
        <v>164</v>
      </c>
    </row>
    <row r="103" ht="12">
      <c r="B103" t="s">
        <v>221</v>
      </c>
    </row>
  </sheetData>
  <sheetProtection/>
  <printOptions horizontalCentered="1"/>
  <pageMargins left="0.7086614173228347" right="0.7086614173228347" top="0.5511811023622047" bottom="0.5511811023622047" header="0.31496062992125984" footer="0.31496062992125984"/>
  <pageSetup orientation="landscape" paperSize="9" r:id="rId1"/>
  <headerFooter alignWithMargins="0">
    <oddFooter>&amp;L&amp;F : &amp;A&amp;CPrinted at &amp;T on &amp;D</oddFooter>
  </headerFooter>
</worksheet>
</file>

<file path=xl/worksheets/sheet5.xml><?xml version="1.0" encoding="utf-8"?>
<worksheet xmlns="http://schemas.openxmlformats.org/spreadsheetml/2006/main" xmlns:r="http://schemas.openxmlformats.org/officeDocument/2006/relationships">
  <dimension ref="A1:J65"/>
  <sheetViews>
    <sheetView zoomScalePageLayoutView="0" workbookViewId="0" topLeftCell="A22">
      <selection activeCell="A66" sqref="A66"/>
    </sheetView>
  </sheetViews>
  <sheetFormatPr defaultColWidth="9.140625" defaultRowHeight="12"/>
  <sheetData>
    <row r="1" spans="1:10" ht="12">
      <c r="A1" s="82" t="s">
        <v>1</v>
      </c>
      <c r="B1" s="83"/>
      <c r="C1" s="83"/>
      <c r="D1" s="83"/>
      <c r="E1" s="83"/>
      <c r="F1" s="83"/>
      <c r="G1" s="83"/>
      <c r="H1" s="83"/>
      <c r="I1" s="83"/>
      <c r="J1" s="83"/>
    </row>
    <row r="2" spans="1:10" ht="12">
      <c r="A2" s="83"/>
      <c r="B2" s="83"/>
      <c r="C2" s="83"/>
      <c r="D2" s="83"/>
      <c r="E2" s="83"/>
      <c r="F2" s="83"/>
      <c r="G2" s="83"/>
      <c r="H2" s="83"/>
      <c r="I2" s="83"/>
      <c r="J2" s="83"/>
    </row>
    <row r="3" spans="1:10" ht="12">
      <c r="A3" s="83"/>
      <c r="B3" s="83"/>
      <c r="C3" s="83"/>
      <c r="D3" s="83"/>
      <c r="E3" s="83"/>
      <c r="F3" s="83"/>
      <c r="G3" s="83"/>
      <c r="H3" s="83"/>
      <c r="I3" s="83"/>
      <c r="J3" s="83"/>
    </row>
    <row r="4" spans="1:10" ht="12">
      <c r="A4" s="83"/>
      <c r="B4" s="83"/>
      <c r="C4" s="83"/>
      <c r="D4" s="83"/>
      <c r="E4" s="83"/>
      <c r="F4" s="83"/>
      <c r="G4" s="83"/>
      <c r="H4" s="83"/>
      <c r="I4" s="83"/>
      <c r="J4" s="83"/>
    </row>
    <row r="5" spans="1:10" ht="12">
      <c r="A5" s="83"/>
      <c r="B5" s="83"/>
      <c r="C5" s="83"/>
      <c r="D5" s="83"/>
      <c r="E5" s="83"/>
      <c r="F5" s="83"/>
      <c r="G5" s="83"/>
      <c r="H5" s="83"/>
      <c r="I5" s="83"/>
      <c r="J5" s="83"/>
    </row>
    <row r="6" spans="1:10" ht="12">
      <c r="A6" s="83"/>
      <c r="B6" s="83"/>
      <c r="C6" s="83"/>
      <c r="D6" s="83"/>
      <c r="E6" s="83"/>
      <c r="F6" s="83"/>
      <c r="G6" s="83"/>
      <c r="H6" s="83"/>
      <c r="I6" s="83"/>
      <c r="J6" s="83"/>
    </row>
    <row r="7" spans="1:10" ht="12">
      <c r="A7" s="83"/>
      <c r="B7" s="83"/>
      <c r="C7" s="83"/>
      <c r="D7" s="83"/>
      <c r="E7" s="83"/>
      <c r="F7" s="83"/>
      <c r="G7" s="83"/>
      <c r="H7" s="83"/>
      <c r="I7" s="83"/>
      <c r="J7" s="83"/>
    </row>
    <row r="8" spans="1:10" ht="12">
      <c r="A8" s="83"/>
      <c r="B8" s="83"/>
      <c r="C8" s="83"/>
      <c r="D8" s="83"/>
      <c r="E8" s="83"/>
      <c r="F8" s="83"/>
      <c r="G8" s="83"/>
      <c r="H8" s="83"/>
      <c r="I8" s="83"/>
      <c r="J8" s="83"/>
    </row>
    <row r="9" spans="1:10" ht="12">
      <c r="A9" s="83"/>
      <c r="B9" s="83"/>
      <c r="C9" s="83"/>
      <c r="D9" s="83"/>
      <c r="E9" s="83"/>
      <c r="F9" s="83"/>
      <c r="G9" s="83"/>
      <c r="H9" s="83"/>
      <c r="I9" s="83"/>
      <c r="J9" s="83"/>
    </row>
    <row r="10" spans="1:10" ht="12">
      <c r="A10" s="83"/>
      <c r="B10" s="83"/>
      <c r="C10" s="83"/>
      <c r="D10" s="83"/>
      <c r="E10" s="83"/>
      <c r="F10" s="83"/>
      <c r="G10" s="83"/>
      <c r="H10" s="83"/>
      <c r="I10" s="83"/>
      <c r="J10" s="83"/>
    </row>
    <row r="11" spans="1:10" ht="12">
      <c r="A11" s="83"/>
      <c r="B11" s="83"/>
      <c r="C11" s="83"/>
      <c r="D11" s="83"/>
      <c r="E11" s="83"/>
      <c r="F11" s="83"/>
      <c r="G11" s="83"/>
      <c r="H11" s="83"/>
      <c r="I11" s="83"/>
      <c r="J11" s="83"/>
    </row>
    <row r="12" spans="1:10" ht="12">
      <c r="A12" s="83"/>
      <c r="B12" s="83"/>
      <c r="C12" s="83"/>
      <c r="D12" s="83"/>
      <c r="E12" s="83"/>
      <c r="F12" s="83"/>
      <c r="G12" s="83"/>
      <c r="H12" s="83"/>
      <c r="I12" s="83"/>
      <c r="J12" s="83"/>
    </row>
    <row r="13" spans="1:10" ht="12">
      <c r="A13" s="83"/>
      <c r="B13" s="83"/>
      <c r="C13" s="83"/>
      <c r="D13" s="83"/>
      <c r="E13" s="83"/>
      <c r="F13" s="83"/>
      <c r="G13" s="83"/>
      <c r="H13" s="83"/>
      <c r="I13" s="83"/>
      <c r="J13" s="83"/>
    </row>
    <row r="14" spans="1:10" ht="12">
      <c r="A14" s="83"/>
      <c r="B14" s="83"/>
      <c r="C14" s="83"/>
      <c r="D14" s="83"/>
      <c r="E14" s="83"/>
      <c r="F14" s="83"/>
      <c r="G14" s="83"/>
      <c r="H14" s="83"/>
      <c r="I14" s="83"/>
      <c r="J14" s="83"/>
    </row>
    <row r="15" spans="1:10" ht="12">
      <c r="A15" s="83"/>
      <c r="B15" s="83"/>
      <c r="C15" s="83"/>
      <c r="D15" s="83"/>
      <c r="E15" s="83"/>
      <c r="F15" s="83"/>
      <c r="G15" s="83"/>
      <c r="H15" s="83"/>
      <c r="I15" s="83"/>
      <c r="J15" s="83"/>
    </row>
    <row r="16" spans="1:10" ht="12">
      <c r="A16" s="83"/>
      <c r="B16" s="83"/>
      <c r="C16" s="83"/>
      <c r="D16" s="83"/>
      <c r="E16" s="83"/>
      <c r="F16" s="83"/>
      <c r="G16" s="83"/>
      <c r="H16" s="83"/>
      <c r="I16" s="83"/>
      <c r="J16" s="83"/>
    </row>
    <row r="17" spans="1:10" ht="12">
      <c r="A17" s="83"/>
      <c r="B17" s="83"/>
      <c r="C17" s="83"/>
      <c r="D17" s="83"/>
      <c r="E17" s="83"/>
      <c r="F17" s="83"/>
      <c r="G17" s="83"/>
      <c r="H17" s="83"/>
      <c r="I17" s="83"/>
      <c r="J17" s="83"/>
    </row>
    <row r="18" spans="1:10" ht="12">
      <c r="A18" s="83"/>
      <c r="B18" s="83"/>
      <c r="C18" s="83"/>
      <c r="D18" s="83"/>
      <c r="E18" s="83"/>
      <c r="F18" s="83"/>
      <c r="G18" s="83"/>
      <c r="H18" s="83"/>
      <c r="I18" s="83"/>
      <c r="J18" s="83"/>
    </row>
    <row r="19" spans="1:10" ht="12">
      <c r="A19" s="83"/>
      <c r="B19" s="83"/>
      <c r="C19" s="83"/>
      <c r="D19" s="83"/>
      <c r="E19" s="83"/>
      <c r="F19" s="83"/>
      <c r="G19" s="83"/>
      <c r="H19" s="83"/>
      <c r="I19" s="83"/>
      <c r="J19" s="83"/>
    </row>
    <row r="20" spans="1:10" ht="12">
      <c r="A20" s="83"/>
      <c r="B20" s="83"/>
      <c r="C20" s="83"/>
      <c r="D20" s="83"/>
      <c r="E20" s="83"/>
      <c r="F20" s="83"/>
      <c r="G20" s="83"/>
      <c r="H20" s="83"/>
      <c r="I20" s="83"/>
      <c r="J20" s="83"/>
    </row>
    <row r="21" spans="1:10" ht="12">
      <c r="A21" s="83"/>
      <c r="B21" s="83"/>
      <c r="C21" s="83"/>
      <c r="D21" s="83"/>
      <c r="E21" s="83"/>
      <c r="F21" s="83"/>
      <c r="G21" s="83"/>
      <c r="H21" s="83"/>
      <c r="I21" s="83"/>
      <c r="J21" s="83"/>
    </row>
    <row r="22" spans="1:10" ht="12">
      <c r="A22" s="83"/>
      <c r="B22" s="83"/>
      <c r="C22" s="83"/>
      <c r="D22" s="83"/>
      <c r="E22" s="83"/>
      <c r="F22" s="83"/>
      <c r="G22" s="83"/>
      <c r="H22" s="83"/>
      <c r="I22" s="83"/>
      <c r="J22" s="83"/>
    </row>
    <row r="23" spans="1:10" ht="12">
      <c r="A23" s="83"/>
      <c r="B23" s="83"/>
      <c r="C23" s="83"/>
      <c r="D23" s="83"/>
      <c r="E23" s="83"/>
      <c r="F23" s="83"/>
      <c r="G23" s="83"/>
      <c r="H23" s="83"/>
      <c r="I23" s="83"/>
      <c r="J23" s="83"/>
    </row>
    <row r="24" spans="1:10" ht="12">
      <c r="A24" s="83"/>
      <c r="B24" s="83"/>
      <c r="C24" s="83"/>
      <c r="D24" s="83"/>
      <c r="E24" s="83"/>
      <c r="F24" s="83"/>
      <c r="G24" s="83"/>
      <c r="H24" s="83"/>
      <c r="I24" s="83"/>
      <c r="J24" s="83"/>
    </row>
    <row r="25" spans="1:10" ht="12">
      <c r="A25" s="83"/>
      <c r="B25" s="83"/>
      <c r="C25" s="83"/>
      <c r="D25" s="83"/>
      <c r="E25" s="83"/>
      <c r="F25" s="83"/>
      <c r="G25" s="83"/>
      <c r="H25" s="83"/>
      <c r="I25" s="83"/>
      <c r="J25" s="83"/>
    </row>
    <row r="26" spans="1:10" ht="12">
      <c r="A26" s="83"/>
      <c r="B26" s="83"/>
      <c r="C26" s="83"/>
      <c r="D26" s="83"/>
      <c r="E26" s="83"/>
      <c r="F26" s="83"/>
      <c r="G26" s="83"/>
      <c r="H26" s="83"/>
      <c r="I26" s="83"/>
      <c r="J26" s="83"/>
    </row>
    <row r="27" spans="1:10" ht="12">
      <c r="A27" s="83"/>
      <c r="B27" s="83"/>
      <c r="C27" s="83"/>
      <c r="D27" s="83"/>
      <c r="E27" s="83"/>
      <c r="F27" s="83"/>
      <c r="G27" s="83"/>
      <c r="H27" s="83"/>
      <c r="I27" s="83"/>
      <c r="J27" s="83"/>
    </row>
    <row r="28" spans="1:10" ht="12">
      <c r="A28" s="83"/>
      <c r="B28" s="83"/>
      <c r="C28" s="83"/>
      <c r="D28" s="83"/>
      <c r="E28" s="83"/>
      <c r="F28" s="83"/>
      <c r="G28" s="83"/>
      <c r="H28" s="83"/>
      <c r="I28" s="83"/>
      <c r="J28" s="83"/>
    </row>
    <row r="29" spans="1:10" ht="12">
      <c r="A29" s="83"/>
      <c r="B29" s="83"/>
      <c r="C29" s="83"/>
      <c r="D29" s="83"/>
      <c r="E29" s="83"/>
      <c r="F29" s="83"/>
      <c r="G29" s="83"/>
      <c r="H29" s="83"/>
      <c r="I29" s="83"/>
      <c r="J29" s="83"/>
    </row>
    <row r="30" spans="1:10" ht="12">
      <c r="A30" s="83"/>
      <c r="B30" s="83"/>
      <c r="C30" s="83"/>
      <c r="D30" s="83"/>
      <c r="E30" s="83"/>
      <c r="F30" s="83"/>
      <c r="G30" s="83"/>
      <c r="H30" s="83"/>
      <c r="I30" s="83"/>
      <c r="J30" s="83"/>
    </row>
    <row r="31" spans="1:10" ht="12">
      <c r="A31" s="83"/>
      <c r="B31" s="83"/>
      <c r="C31" s="83"/>
      <c r="D31" s="83"/>
      <c r="E31" s="83"/>
      <c r="F31" s="83"/>
      <c r="G31" s="83"/>
      <c r="H31" s="83"/>
      <c r="I31" s="83"/>
      <c r="J31" s="83"/>
    </row>
    <row r="32" spans="1:10" ht="12">
      <c r="A32" s="83"/>
      <c r="B32" s="83"/>
      <c r="C32" s="83"/>
      <c r="D32" s="83"/>
      <c r="E32" s="83"/>
      <c r="F32" s="83"/>
      <c r="G32" s="83"/>
      <c r="H32" s="83"/>
      <c r="I32" s="83"/>
      <c r="J32" s="83"/>
    </row>
    <row r="33" spans="1:10" ht="12">
      <c r="A33" s="83"/>
      <c r="B33" s="83"/>
      <c r="C33" s="83"/>
      <c r="D33" s="83"/>
      <c r="E33" s="83"/>
      <c r="F33" s="83"/>
      <c r="G33" s="83"/>
      <c r="H33" s="83"/>
      <c r="I33" s="83"/>
      <c r="J33" s="83"/>
    </row>
    <row r="34" spans="1:10" ht="12">
      <c r="A34" s="83"/>
      <c r="B34" s="83"/>
      <c r="C34" s="83"/>
      <c r="D34" s="83"/>
      <c r="E34" s="83"/>
      <c r="F34" s="83"/>
      <c r="G34" s="83"/>
      <c r="H34" s="83"/>
      <c r="I34" s="83"/>
      <c r="J34" s="83"/>
    </row>
    <row r="35" spans="1:10" ht="12">
      <c r="A35" s="83"/>
      <c r="B35" s="83"/>
      <c r="C35" s="83"/>
      <c r="D35" s="83"/>
      <c r="E35" s="83"/>
      <c r="F35" s="83"/>
      <c r="G35" s="83"/>
      <c r="H35" s="83"/>
      <c r="I35" s="83"/>
      <c r="J35" s="83"/>
    </row>
    <row r="36" spans="1:10" ht="12">
      <c r="A36" s="83"/>
      <c r="B36" s="83"/>
      <c r="C36" s="83"/>
      <c r="D36" s="83"/>
      <c r="E36" s="83"/>
      <c r="F36" s="83"/>
      <c r="G36" s="83"/>
      <c r="H36" s="83"/>
      <c r="I36" s="83"/>
      <c r="J36" s="83"/>
    </row>
    <row r="37" spans="1:10" ht="12">
      <c r="A37" s="83"/>
      <c r="B37" s="83"/>
      <c r="C37" s="83"/>
      <c r="D37" s="83"/>
      <c r="E37" s="83"/>
      <c r="F37" s="83"/>
      <c r="G37" s="83"/>
      <c r="H37" s="83"/>
      <c r="I37" s="83"/>
      <c r="J37" s="83"/>
    </row>
    <row r="38" spans="1:10" ht="12">
      <c r="A38" s="83"/>
      <c r="B38" s="83"/>
      <c r="C38" s="83"/>
      <c r="D38" s="83"/>
      <c r="E38" s="83"/>
      <c r="F38" s="83"/>
      <c r="G38" s="83"/>
      <c r="H38" s="83"/>
      <c r="I38" s="83"/>
      <c r="J38" s="83"/>
    </row>
    <row r="39" spans="1:10" ht="12">
      <c r="A39" s="83"/>
      <c r="B39" s="83"/>
      <c r="C39" s="83"/>
      <c r="D39" s="83"/>
      <c r="E39" s="83"/>
      <c r="F39" s="83"/>
      <c r="G39" s="83"/>
      <c r="H39" s="83"/>
      <c r="I39" s="83"/>
      <c r="J39" s="83"/>
    </row>
    <row r="40" spans="1:10" ht="12">
      <c r="A40" s="83"/>
      <c r="B40" s="83"/>
      <c r="C40" s="83"/>
      <c r="D40" s="83"/>
      <c r="E40" s="83"/>
      <c r="F40" s="83"/>
      <c r="G40" s="83"/>
      <c r="H40" s="83"/>
      <c r="I40" s="83"/>
      <c r="J40" s="83"/>
    </row>
    <row r="41" spans="1:10" ht="12">
      <c r="A41" s="83"/>
      <c r="B41" s="83"/>
      <c r="C41" s="83"/>
      <c r="D41" s="83"/>
      <c r="E41" s="83"/>
      <c r="F41" s="83"/>
      <c r="G41" s="83"/>
      <c r="H41" s="83"/>
      <c r="I41" s="83"/>
      <c r="J41" s="83"/>
    </row>
    <row r="42" spans="1:10" ht="12">
      <c r="A42" s="83"/>
      <c r="B42" s="83"/>
      <c r="C42" s="83"/>
      <c r="D42" s="83"/>
      <c r="E42" s="83"/>
      <c r="F42" s="83"/>
      <c r="G42" s="83"/>
      <c r="H42" s="83"/>
      <c r="I42" s="83"/>
      <c r="J42" s="83"/>
    </row>
    <row r="43" spans="1:10" ht="12">
      <c r="A43" s="83"/>
      <c r="B43" s="83"/>
      <c r="C43" s="83"/>
      <c r="D43" s="83"/>
      <c r="E43" s="83"/>
      <c r="F43" s="83"/>
      <c r="G43" s="83"/>
      <c r="H43" s="83"/>
      <c r="I43" s="83"/>
      <c r="J43" s="83"/>
    </row>
    <row r="44" spans="1:10" ht="12">
      <c r="A44" s="83"/>
      <c r="B44" s="83"/>
      <c r="C44" s="83"/>
      <c r="D44" s="83"/>
      <c r="E44" s="83"/>
      <c r="F44" s="83"/>
      <c r="G44" s="83"/>
      <c r="H44" s="83"/>
      <c r="I44" s="83"/>
      <c r="J44" s="83"/>
    </row>
    <row r="45" spans="1:10" ht="12">
      <c r="A45" s="83"/>
      <c r="B45" s="83"/>
      <c r="C45" s="83"/>
      <c r="D45" s="83"/>
      <c r="E45" s="83"/>
      <c r="F45" s="83"/>
      <c r="G45" s="83"/>
      <c r="H45" s="83"/>
      <c r="I45" s="83"/>
      <c r="J45" s="83"/>
    </row>
    <row r="46" spans="1:10" ht="12">
      <c r="A46" s="83"/>
      <c r="B46" s="83"/>
      <c r="C46" s="83"/>
      <c r="D46" s="83"/>
      <c r="E46" s="83"/>
      <c r="F46" s="83"/>
      <c r="G46" s="83"/>
      <c r="H46" s="83"/>
      <c r="I46" s="83"/>
      <c r="J46" s="83"/>
    </row>
    <row r="47" spans="1:10" ht="12">
      <c r="A47" s="83"/>
      <c r="B47" s="83"/>
      <c r="C47" s="83"/>
      <c r="D47" s="83"/>
      <c r="E47" s="83"/>
      <c r="F47" s="83"/>
      <c r="G47" s="83"/>
      <c r="H47" s="83"/>
      <c r="I47" s="83"/>
      <c r="J47" s="83"/>
    </row>
    <row r="48" spans="1:10" ht="12">
      <c r="A48" s="83"/>
      <c r="B48" s="83"/>
      <c r="C48" s="83"/>
      <c r="D48" s="83"/>
      <c r="E48" s="83"/>
      <c r="F48" s="83"/>
      <c r="G48" s="83"/>
      <c r="H48" s="83"/>
      <c r="I48" s="83"/>
      <c r="J48" s="83"/>
    </row>
    <row r="49" spans="1:10" ht="12">
      <c r="A49" s="83"/>
      <c r="B49" s="83"/>
      <c r="C49" s="83"/>
      <c r="D49" s="83"/>
      <c r="E49" s="83"/>
      <c r="F49" s="83"/>
      <c r="G49" s="83"/>
      <c r="H49" s="83"/>
      <c r="I49" s="83"/>
      <c r="J49" s="83"/>
    </row>
    <row r="50" spans="1:10" ht="12">
      <c r="A50" s="83"/>
      <c r="B50" s="83"/>
      <c r="C50" s="83"/>
      <c r="D50" s="83"/>
      <c r="E50" s="83"/>
      <c r="F50" s="83"/>
      <c r="G50" s="83"/>
      <c r="H50" s="83"/>
      <c r="I50" s="83"/>
      <c r="J50" s="83"/>
    </row>
    <row r="51" spans="1:10" ht="12">
      <c r="A51" s="83"/>
      <c r="B51" s="83"/>
      <c r="C51" s="83"/>
      <c r="D51" s="83"/>
      <c r="E51" s="83"/>
      <c r="F51" s="83"/>
      <c r="G51" s="83"/>
      <c r="H51" s="83"/>
      <c r="I51" s="83"/>
      <c r="J51" s="83"/>
    </row>
    <row r="52" spans="1:10" ht="12">
      <c r="A52" s="83"/>
      <c r="B52" s="83"/>
      <c r="C52" s="83"/>
      <c r="D52" s="83"/>
      <c r="E52" s="83"/>
      <c r="F52" s="83"/>
      <c r="G52" s="83"/>
      <c r="H52" s="83"/>
      <c r="I52" s="83"/>
      <c r="J52" s="83"/>
    </row>
    <row r="53" spans="1:10" ht="12">
      <c r="A53" s="83"/>
      <c r="B53" s="83"/>
      <c r="C53" s="83"/>
      <c r="D53" s="83"/>
      <c r="E53" s="83"/>
      <c r="F53" s="83"/>
      <c r="G53" s="83"/>
      <c r="H53" s="83"/>
      <c r="I53" s="83"/>
      <c r="J53" s="83"/>
    </row>
    <row r="54" spans="1:10" ht="12">
      <c r="A54" s="83"/>
      <c r="B54" s="83"/>
      <c r="C54" s="83"/>
      <c r="D54" s="83"/>
      <c r="E54" s="83"/>
      <c r="F54" s="83"/>
      <c r="G54" s="83"/>
      <c r="H54" s="83"/>
      <c r="I54" s="83"/>
      <c r="J54" s="83"/>
    </row>
    <row r="55" spans="1:10" ht="12">
      <c r="A55" s="83"/>
      <c r="B55" s="83"/>
      <c r="C55" s="83"/>
      <c r="D55" s="83"/>
      <c r="E55" s="83"/>
      <c r="F55" s="83"/>
      <c r="G55" s="83"/>
      <c r="H55" s="83"/>
      <c r="I55" s="83"/>
      <c r="J55" s="83"/>
    </row>
    <row r="56" spans="1:10" ht="12">
      <c r="A56" s="83"/>
      <c r="B56" s="83"/>
      <c r="C56" s="83"/>
      <c r="D56" s="83"/>
      <c r="E56" s="83"/>
      <c r="F56" s="83"/>
      <c r="G56" s="83"/>
      <c r="H56" s="83"/>
      <c r="I56" s="83"/>
      <c r="J56" s="83"/>
    </row>
    <row r="57" spans="1:10" ht="12">
      <c r="A57" s="83"/>
      <c r="B57" s="83"/>
      <c r="C57" s="83"/>
      <c r="D57" s="83"/>
      <c r="E57" s="83"/>
      <c r="F57" s="83"/>
      <c r="G57" s="83"/>
      <c r="H57" s="83"/>
      <c r="I57" s="83"/>
      <c r="J57" s="83"/>
    </row>
    <row r="58" spans="1:10" ht="12">
      <c r="A58" s="83"/>
      <c r="B58" s="83"/>
      <c r="C58" s="83"/>
      <c r="D58" s="83"/>
      <c r="E58" s="83"/>
      <c r="F58" s="83"/>
      <c r="G58" s="83"/>
      <c r="H58" s="83"/>
      <c r="I58" s="83"/>
      <c r="J58" s="83"/>
    </row>
    <row r="59" spans="1:10" ht="12">
      <c r="A59" s="83"/>
      <c r="B59" s="83"/>
      <c r="C59" s="83"/>
      <c r="D59" s="83"/>
      <c r="E59" s="83"/>
      <c r="F59" s="83"/>
      <c r="G59" s="83"/>
      <c r="H59" s="83"/>
      <c r="I59" s="83"/>
      <c r="J59" s="83"/>
    </row>
    <row r="60" spans="1:10" ht="12">
      <c r="A60" s="83"/>
      <c r="B60" s="83"/>
      <c r="C60" s="83"/>
      <c r="D60" s="83"/>
      <c r="E60" s="83"/>
      <c r="F60" s="83"/>
      <c r="G60" s="83"/>
      <c r="H60" s="83"/>
      <c r="I60" s="83"/>
      <c r="J60" s="83"/>
    </row>
    <row r="61" spans="1:10" ht="12">
      <c r="A61" s="83"/>
      <c r="B61" s="83"/>
      <c r="C61" s="83"/>
      <c r="D61" s="83"/>
      <c r="E61" s="83"/>
      <c r="F61" s="83"/>
      <c r="G61" s="83"/>
      <c r="H61" s="83"/>
      <c r="I61" s="83"/>
      <c r="J61" s="83"/>
    </row>
    <row r="62" spans="1:10" ht="12">
      <c r="A62" s="83"/>
      <c r="B62" s="83"/>
      <c r="C62" s="83"/>
      <c r="D62" s="83"/>
      <c r="E62" s="83"/>
      <c r="F62" s="83"/>
      <c r="G62" s="83"/>
      <c r="H62" s="83"/>
      <c r="I62" s="83"/>
      <c r="J62" s="83"/>
    </row>
    <row r="63" spans="1:10" ht="12">
      <c r="A63" s="83"/>
      <c r="B63" s="83"/>
      <c r="C63" s="83"/>
      <c r="D63" s="83"/>
      <c r="E63" s="83"/>
      <c r="F63" s="83"/>
      <c r="G63" s="83"/>
      <c r="H63" s="83"/>
      <c r="I63" s="83"/>
      <c r="J63" s="83"/>
    </row>
    <row r="64" spans="1:10" ht="12">
      <c r="A64" s="83"/>
      <c r="B64" s="83"/>
      <c r="C64" s="83"/>
      <c r="D64" s="83"/>
      <c r="E64" s="83"/>
      <c r="F64" s="83"/>
      <c r="G64" s="83"/>
      <c r="H64" s="83"/>
      <c r="I64" s="83"/>
      <c r="J64" s="83"/>
    </row>
    <row r="65" spans="1:10" ht="12">
      <c r="A65" s="83"/>
      <c r="B65" s="83"/>
      <c r="C65" s="83"/>
      <c r="D65" s="83"/>
      <c r="E65" s="83"/>
      <c r="F65" s="83"/>
      <c r="G65" s="83"/>
      <c r="H65" s="83"/>
      <c r="I65" s="83"/>
      <c r="J65" s="83"/>
    </row>
  </sheetData>
  <sheetProtection/>
  <mergeCells count="1">
    <mergeCell ref="A1:J6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nager>
  <Company>Analysys Mason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Analysys Mason workbook</dc:title>
  <dc:subject>-</dc:subject>
  <dc:creator>-</dc:creator>
  <cp:keywords/>
  <dc:description/>
  <cp:lastModifiedBy> Neophytos Papadopoulos</cp:lastModifiedBy>
  <cp:lastPrinted>2008-09-10T05:36:01Z</cp:lastPrinted>
  <dcterms:created xsi:type="dcterms:W3CDTF">1997-01-23T15:12:23Z</dcterms:created>
  <dcterms:modified xsi:type="dcterms:W3CDTF">2008-09-12T10:18:29Z</dcterms:modified>
  <cp:category/>
  <cp:version/>
  <cp:contentType/>
  <cp:contentStatus/>
</cp:coreProperties>
</file>